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G:\Omedit\DD\Gaz anesthésie inhalée AH\Calculateur\"/>
    </mc:Choice>
  </mc:AlternateContent>
  <bookViews>
    <workbookView xWindow="0" yWindow="0" windowWidth="25200" windowHeight="11550" tabRatio="797" activeTab="1"/>
  </bookViews>
  <sheets>
    <sheet name="Lisez-moi" sheetId="14" r:id="rId1"/>
    <sheet name="Mon empreinte carbone" sheetId="6" r:id="rId2"/>
    <sheet name="Pour aller + loin" sheetId="13" r:id="rId3"/>
    <sheet name="Liste des UCD" sheetId="15" r:id="rId4"/>
    <sheet name="Données" sheetId="7" state="hidden" r:id="rId5"/>
  </sheets>
  <definedNames>
    <definedName name="_xlnm.Print_Area" localSheetId="0">'Lisez-moi'!$A$1:$F$35</definedName>
    <definedName name="_xlnm.Print_Area" localSheetId="1">'Mon empreinte carbone'!$A$1:$M$50</definedName>
    <definedName name="_xlnm.Print_Area" localSheetId="2">'Pour aller + loin'!$A$1:$F$33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6" l="1"/>
  <c r="I6" i="7" l="1"/>
  <c r="I5" i="7"/>
  <c r="I4" i="7"/>
  <c r="I3" i="7"/>
  <c r="G10" i="6"/>
  <c r="G8" i="6"/>
  <c r="G7" i="6"/>
  <c r="J9" i="6"/>
  <c r="D45" i="6"/>
  <c r="E45" i="6" s="1"/>
  <c r="G45" i="6" s="1"/>
  <c r="D46" i="6"/>
  <c r="E46" i="6"/>
  <c r="G46" i="6" s="1"/>
  <c r="D30" i="6"/>
  <c r="E30" i="6" s="1"/>
  <c r="G30" i="6" s="1"/>
  <c r="D31" i="6"/>
  <c r="E31" i="6" s="1"/>
  <c r="G31" i="6" s="1"/>
  <c r="D28" i="6"/>
  <c r="E28" i="6" s="1"/>
  <c r="G28" i="6" s="1"/>
  <c r="D27" i="6"/>
  <c r="E27" i="6" s="1"/>
  <c r="G27" i="6" s="1"/>
  <c r="E16" i="6"/>
  <c r="J7" i="6" l="1"/>
  <c r="J6" i="6"/>
  <c r="J5" i="6"/>
  <c r="J8" i="6"/>
  <c r="E20" i="6"/>
  <c r="D34" i="6"/>
  <c r="E34" i="6" s="1"/>
  <c r="G34" i="6" s="1"/>
  <c r="D33" i="6"/>
  <c r="E33" i="6" s="1"/>
  <c r="D38" i="6"/>
  <c r="D37" i="6"/>
  <c r="D43" i="6"/>
  <c r="D42" i="6"/>
  <c r="D41" i="6"/>
  <c r="D40" i="6"/>
  <c r="D36" i="6"/>
  <c r="E36" i="6" s="1"/>
  <c r="E17" i="6"/>
  <c r="G33" i="6" l="1"/>
  <c r="G15" i="6" l="1"/>
  <c r="B6" i="7" l="1"/>
  <c r="B5" i="7"/>
  <c r="B4" i="7"/>
  <c r="B3" i="7"/>
  <c r="B2" i="7"/>
  <c r="J10" i="6" l="1"/>
  <c r="E25" i="6" l="1"/>
  <c r="G25" i="6" s="1"/>
  <c r="E40" i="6" l="1"/>
  <c r="E41" i="6"/>
  <c r="E42" i="6"/>
  <c r="E43" i="6"/>
  <c r="G40" i="6" l="1"/>
  <c r="G41" i="6"/>
  <c r="G42" i="6"/>
  <c r="G43" i="6"/>
  <c r="G36" i="6"/>
  <c r="E37" i="6"/>
  <c r="G37" i="6" s="1"/>
  <c r="E38" i="6"/>
  <c r="G38" i="6" s="1"/>
  <c r="K9" i="6" l="1"/>
  <c r="G20" i="6"/>
  <c r="E18" i="6"/>
  <c r="G18" i="6" s="1"/>
  <c r="E21" i="6"/>
  <c r="G21" i="6" s="1"/>
  <c r="E19" i="6"/>
  <c r="G19" i="6" s="1"/>
  <c r="G17" i="6"/>
  <c r="G16" i="6"/>
  <c r="E22" i="6" l="1"/>
  <c r="G22" i="6" s="1"/>
  <c r="E23" i="6"/>
  <c r="G23" i="6" s="1"/>
  <c r="E24" i="6" l="1"/>
  <c r="G24" i="6" s="1"/>
  <c r="K8" i="6" s="1"/>
  <c r="B12" i="7"/>
  <c r="B11" i="7"/>
  <c r="E5" i="7"/>
  <c r="F5" i="7" s="1"/>
  <c r="G48" i="6" l="1"/>
  <c r="E7" i="6"/>
  <c r="E6" i="7"/>
  <c r="F6" i="7" s="1"/>
  <c r="E4" i="7"/>
  <c r="E3" i="7"/>
  <c r="F3" i="7" s="1"/>
  <c r="E10" i="6" l="1"/>
  <c r="K7" i="6" s="1"/>
  <c r="E5" i="6"/>
  <c r="G5" i="6" s="1"/>
  <c r="K5" i="6" s="1"/>
  <c r="F4" i="7"/>
  <c r="E8" i="6" l="1"/>
  <c r="K6" i="6" s="1"/>
  <c r="K10" i="6" s="1"/>
  <c r="G12" i="6" l="1"/>
  <c r="G50" i="6" s="1"/>
  <c r="L7" i="6"/>
  <c r="L6" i="6"/>
  <c r="L9" i="6"/>
  <c r="L8" i="6"/>
  <c r="L5" i="6"/>
  <c r="L10" i="6" l="1"/>
</calcChain>
</file>

<file path=xl/comments1.xml><?xml version="1.0" encoding="utf-8"?>
<comments xmlns="http://schemas.openxmlformats.org/spreadsheetml/2006/main">
  <authors>
    <author>OMEDIT IDF</author>
  </authors>
  <commentList>
    <comment ref="I8" authorId="0" shapeId="0">
      <text>
        <r>
          <rPr>
            <b/>
            <sz val="9"/>
            <color indexed="81"/>
            <rFont val="Tahoma"/>
            <family val="2"/>
          </rPr>
          <t>OMEDIT IDF:</t>
        </r>
        <r>
          <rPr>
            <sz val="9"/>
            <color indexed="81"/>
            <rFont val="Tahoma"/>
            <family val="2"/>
          </rPr>
          <t xml:space="preserve">
Volume du gaz à 1bar; 15°C (données RCP)</t>
        </r>
      </text>
    </comment>
    <comment ref="I9" authorId="0" shapeId="0">
      <text>
        <r>
          <rPr>
            <b/>
            <sz val="9"/>
            <color indexed="81"/>
            <rFont val="Tahoma"/>
            <family val="2"/>
          </rPr>
          <t>OMEDIT IDF:</t>
        </r>
        <r>
          <rPr>
            <sz val="9"/>
            <color indexed="81"/>
            <rFont val="Tahoma"/>
            <family val="2"/>
          </rPr>
          <t xml:space="preserve">
- Volume du gaz (O2/N2O) à 1bar; 15°C (données RCP)
- Emission carbone uniquement associée au N2O</t>
        </r>
      </text>
    </comment>
    <comment ref="C14" authorId="0" shapeId="0">
      <text>
        <r>
          <rPr>
            <b/>
            <sz val="9"/>
            <color indexed="81"/>
            <rFont val="Tahoma"/>
            <family val="2"/>
          </rPr>
          <t>OMEDIT IDF:</t>
        </r>
        <r>
          <rPr>
            <sz val="9"/>
            <color indexed="81"/>
            <rFont val="Tahoma"/>
            <family val="2"/>
          </rPr>
          <t xml:space="preserve">
Source volume : RCP ANSM
</t>
        </r>
      </text>
    </comment>
    <comment ref="D15" authorId="0" shapeId="0">
      <text>
        <r>
          <rPr>
            <b/>
            <sz val="9"/>
            <color indexed="81"/>
            <rFont val="Tahoma"/>
            <family val="2"/>
          </rPr>
          <t>OMEDIT IDF:</t>
        </r>
        <r>
          <rPr>
            <sz val="9"/>
            <color indexed="81"/>
            <rFont val="Tahoma"/>
            <family val="2"/>
          </rPr>
          <t xml:space="preserve">
Source masse : RCP ANSM</t>
        </r>
      </text>
    </comment>
    <comment ref="D40" authorId="0" shapeId="0">
      <text>
        <r>
          <rPr>
            <b/>
            <sz val="9"/>
            <color indexed="81"/>
            <rFont val="Tahoma"/>
            <family val="2"/>
          </rPr>
          <t>OMEDIT IDF:</t>
        </r>
        <r>
          <rPr>
            <sz val="9"/>
            <color indexed="81"/>
            <rFont val="Tahoma"/>
            <family val="2"/>
          </rPr>
          <t xml:space="preserve">
Source masse N2O RCP ANSM
la masse de N2O représente 57,89% de la masse totale du mélange de gaz N2O/02 (équimolaire)</t>
        </r>
      </text>
    </comment>
  </commentList>
</comments>
</file>

<file path=xl/comments2.xml><?xml version="1.0" encoding="utf-8"?>
<comments xmlns="http://schemas.openxmlformats.org/spreadsheetml/2006/main">
  <authors>
    <author>OMEDIT IDF</author>
  </authors>
  <commentList>
    <comment ref="D1" authorId="0" shapeId="0">
      <text>
        <r>
          <rPr>
            <b/>
            <sz val="9"/>
            <color indexed="81"/>
            <rFont val="Tahoma"/>
            <family val="2"/>
          </rPr>
          <t>OMEDIT IDF:</t>
        </r>
        <r>
          <rPr>
            <sz val="9"/>
            <color indexed="81"/>
            <rFont val="Tahoma"/>
            <family val="2"/>
          </rPr>
          <t xml:space="preserve">
NB: certaines spécialités, dont la commercialisation a été arrêtée, ont été maintenues dans ce tableau. Ceci afin de faire, par exemple, des analyses d'évolution entre 2015 et aujourd'hui.</t>
        </r>
      </text>
    </comment>
  </commentList>
</comments>
</file>

<file path=xl/sharedStrings.xml><?xml version="1.0" encoding="utf-8"?>
<sst xmlns="http://schemas.openxmlformats.org/spreadsheetml/2006/main" count="281" uniqueCount="259">
  <si>
    <t>Sevoflurane</t>
  </si>
  <si>
    <t>Isoflurane</t>
  </si>
  <si>
    <t>Desflurane</t>
  </si>
  <si>
    <t>TOTAL</t>
  </si>
  <si>
    <t xml:space="preserve">Isoflurane </t>
  </si>
  <si>
    <t>GWP100</t>
  </si>
  <si>
    <t>Gaz</t>
  </si>
  <si>
    <t>Protoxyde d'azote</t>
  </si>
  <si>
    <t>Masse de protoxyde d'azote par bouteille (kg)</t>
  </si>
  <si>
    <t xml:space="preserve">CO2e par bouteille (T) </t>
  </si>
  <si>
    <t>Vmol N20 (m3/mol)</t>
  </si>
  <si>
    <t>Gaz médical</t>
  </si>
  <si>
    <t>Volume (mL) d'halogéné</t>
  </si>
  <si>
    <t xml:space="preserve">CO2e par flacon (T) </t>
  </si>
  <si>
    <t>Pression (Pa)</t>
  </si>
  <si>
    <t>Constante R (J/K/mol)</t>
  </si>
  <si>
    <t>Nombre d'Avogadro N</t>
  </si>
  <si>
    <t>Température (K)</t>
  </si>
  <si>
    <t>Masse molaire N2O (g/mol)</t>
  </si>
  <si>
    <t>Densité</t>
  </si>
  <si>
    <t>Volume de la bouteille (mL)</t>
  </si>
  <si>
    <t>Masse de la bouteille (kg)</t>
  </si>
  <si>
    <t>CO2e/bouteille (T)</t>
  </si>
  <si>
    <t>Masse molaire (g/mol)</t>
  </si>
  <si>
    <t>Volume (L) de la bouteille</t>
  </si>
  <si>
    <t>47*9</t>
  </si>
  <si>
    <t>47*8</t>
  </si>
  <si>
    <t>50*9</t>
  </si>
  <si>
    <t>PERIMETRE</t>
  </si>
  <si>
    <t>Outil de sensibilisation à l'impact environnemental des produits de santé</t>
  </si>
  <si>
    <t xml:space="preserve">Les gaz médicaux utilisés en anesthésie inhalée (AI) sont de puissants gaz à effet de serre (GES) et contribuent au réchauffement climatique. Faiblement métabolisés par l’homme (&lt;5%), ces gaz sont rejetés dans l’atmosphère de manière inchangée et occupent une place significative dans les « émissions carbone » attribuables au secteur de la santé. Aussi, réduire l’impact environnemental de ces derniers est indispensable. </t>
  </si>
  <si>
    <t>ET APRES ?</t>
  </si>
  <si>
    <t>PGR100</t>
  </si>
  <si>
    <t xml:space="preserve">N.B : vous pouvez modifier directement les valeurs de PGR100  dans le tableau, celles-ci seront alors prises en compte automatiquement dans les calculs. Attention, en cas de comparaisons d’une année sur l’autre par exemple, veillez à utiliser les mêmes valeurs de PGR100. </t>
  </si>
  <si>
    <t>Sources</t>
  </si>
  <si>
    <t>Hodnebrog et al Reviews of Geophysics 2020</t>
  </si>
  <si>
    <t>Rapport du GIEC 2020</t>
  </si>
  <si>
    <r>
      <t>Dans ce contexte,</t>
    </r>
    <r>
      <rPr>
        <sz val="9"/>
        <color rgb="FFFF6600"/>
        <rFont val="Calibri"/>
        <family val="2"/>
      </rPr>
      <t xml:space="preserve"> </t>
    </r>
    <r>
      <rPr>
        <b/>
        <sz val="9"/>
        <color rgb="FFFF6600"/>
        <rFont val="Calibri"/>
        <family val="2"/>
      </rPr>
      <t>connaître l’empreinte carbone des gaz médicaux utilisés en anesthésie inhalée au sein de son établissement de santé</t>
    </r>
    <r>
      <rPr>
        <sz val="9"/>
        <color rgb="FFFF6600"/>
        <rFont val="Calibri"/>
        <family val="2"/>
      </rPr>
      <t xml:space="preserve"> </t>
    </r>
    <r>
      <rPr>
        <b/>
        <sz val="9"/>
        <color rgb="FFFF6600"/>
        <rFont val="Calibri"/>
        <family val="2"/>
      </rPr>
      <t>est un prérequis</t>
    </r>
    <r>
      <rPr>
        <sz val="9"/>
        <color theme="1"/>
        <rFont val="Calibri"/>
        <family val="2"/>
      </rPr>
      <t>. C’est pourquoi, l’OMEDIT IDF propose un outil pour calculer l’empreinte carbone de ces derniers à partir des données de consommations.</t>
    </r>
  </si>
  <si>
    <r>
      <rPr>
        <b/>
        <sz val="9"/>
        <color rgb="FF034DA2"/>
        <rFont val="Calibri"/>
        <family val="2"/>
      </rPr>
      <t xml:space="preserve">N01AB - HYDROCARBURES HALOGENES </t>
    </r>
    <r>
      <rPr>
        <sz val="9"/>
        <color theme="1"/>
        <rFont val="Calibri"/>
        <family val="2"/>
      </rPr>
      <t xml:space="preserve">: </t>
    </r>
    <r>
      <rPr>
        <b/>
        <sz val="9"/>
        <color rgb="FFFF6600"/>
        <rFont val="Calibri"/>
        <family val="2"/>
      </rPr>
      <t>isoflurane ; desflurane ; sevoflurane</t>
    </r>
  </si>
  <si>
    <r>
      <rPr>
        <b/>
        <sz val="9"/>
        <color rgb="FF034DA2"/>
        <rFont val="Calibri"/>
        <family val="2"/>
      </rPr>
      <t>Les consommations</t>
    </r>
    <r>
      <rPr>
        <sz val="9"/>
        <color theme="1"/>
        <rFont val="Calibri"/>
        <family val="2"/>
      </rPr>
      <t xml:space="preserve"> sont exprimées en </t>
    </r>
    <r>
      <rPr>
        <b/>
        <sz val="9"/>
        <color rgb="FF034DA2"/>
        <rFont val="Calibri"/>
        <family val="2"/>
      </rPr>
      <t>UCD</t>
    </r>
    <r>
      <rPr>
        <sz val="9"/>
        <color theme="1"/>
        <rFont val="Calibri"/>
        <family val="2"/>
      </rPr>
      <t xml:space="preserve"> (unité commune de dispensation) délivrées aux unités de soins.  
</t>
    </r>
    <r>
      <rPr>
        <i/>
        <sz val="8"/>
        <color theme="1"/>
        <rFont val="Calibri"/>
        <family val="2"/>
      </rPr>
      <t>N.B : Selon la(les) modalité(s) de gestion des gaz interne à l'établissement, le nombre d'UCD délivrées par la PUI aux unités de soins ≈ nombre de flacons/bouteilles vides retournés par l'unité de soins à la PUI.</t>
    </r>
  </si>
  <si>
    <t>FOCUS METHODOLOGIQUE</t>
  </si>
  <si>
    <t>CONTEXTE ET OBJECTIF</t>
  </si>
  <si>
    <t xml:space="preserve">Remerciements </t>
  </si>
  <si>
    <t>La liste des spécialités disponibles sur le marché français prises en compte dans les calculs est disponible dans l'onglet "Mon récap consommations". Celle-ci fait l'objet d'une mise à jour régulière.</t>
  </si>
  <si>
    <t>"The Anaesthetic Impact Calculator" du Royal College Of Anaesthetists</t>
  </si>
  <si>
    <t>DU DIAGNOSTIC ... AUX ACTIONS DURABLES</t>
  </si>
  <si>
    <t>AIDE A L'INTERPRETATION</t>
  </si>
  <si>
    <r>
      <rPr>
        <sz val="10"/>
        <color theme="1"/>
        <rFont val="Symbol"/>
        <family val="1"/>
        <charset val="2"/>
      </rPr>
      <t>·</t>
    </r>
    <r>
      <rPr>
        <sz val="10"/>
        <color theme="1"/>
        <rFont val="Calibri"/>
        <family val="2"/>
      </rPr>
      <t xml:space="preserve">       les </t>
    </r>
    <r>
      <rPr>
        <b/>
        <sz val="10"/>
        <color rgb="FF034DA2"/>
        <rFont val="Calibri"/>
        <family val="2"/>
      </rPr>
      <t>données d'activité</t>
    </r>
    <r>
      <rPr>
        <sz val="10"/>
        <color theme="1"/>
        <rFont val="Calibri"/>
        <family val="2"/>
      </rPr>
      <t xml:space="preserve"> (nombre d'anesthésie inhalée sur la période analysée).</t>
    </r>
  </si>
  <si>
    <r>
      <t xml:space="preserve">Retrouvez ci-dessous des actions d'amélioration </t>
    </r>
    <r>
      <rPr>
        <i/>
        <sz val="10"/>
        <color rgb="FF034DA2"/>
        <rFont val="Calibri"/>
        <family val="2"/>
      </rPr>
      <t>(cf fiche 6 SFAR Green)</t>
    </r>
    <r>
      <rPr>
        <b/>
        <sz val="10"/>
        <color rgb="FF034DA2"/>
        <rFont val="Calibri"/>
        <family val="2"/>
      </rPr>
      <t xml:space="preserve"> proposées par </t>
    </r>
  </si>
  <si>
    <r>
      <t>·</t>
    </r>
    <r>
      <rPr>
        <sz val="10"/>
        <color theme="1"/>
        <rFont val="Times New Roman"/>
        <family val="1"/>
      </rPr>
      <t xml:space="preserve">     </t>
    </r>
    <r>
      <rPr>
        <sz val="10"/>
        <color theme="1"/>
        <rFont val="Calibri"/>
        <family val="2"/>
      </rPr>
      <t>Lors du choix du protocole d'anesthésie, considérer le recours à l'anesthésie loco-régionale et favoriser les techniques non médicamenteuses (hypnose, réalité virtuelle...) à la place de l'anesthésie inhalée.</t>
    </r>
  </si>
  <si>
    <r>
      <t>·</t>
    </r>
    <r>
      <rPr>
        <sz val="10"/>
        <color theme="1"/>
        <rFont val="Times New Roman"/>
        <family val="1"/>
      </rPr>
      <t xml:space="preserve">     </t>
    </r>
    <r>
      <rPr>
        <sz val="10"/>
        <color theme="1"/>
        <rFont val="Calibri"/>
        <family val="2"/>
      </rPr>
      <t>Diminuer voire éliminer le N</t>
    </r>
    <r>
      <rPr>
        <vertAlign val="subscript"/>
        <sz val="10"/>
        <color theme="1"/>
        <rFont val="Calibri"/>
        <family val="2"/>
      </rPr>
      <t>2</t>
    </r>
    <r>
      <rPr>
        <sz val="10"/>
        <color theme="1"/>
        <rFont val="Calibri"/>
        <family val="2"/>
      </rPr>
      <t xml:space="preserve">O en déposant le réseau </t>
    </r>
    <r>
      <rPr>
        <i/>
        <sz val="10"/>
        <color theme="1"/>
        <rFont val="Calibri"/>
        <family val="2"/>
      </rPr>
      <t>(cf Fiches 7 et 8 SFAR Green)</t>
    </r>
    <r>
      <rPr>
        <sz val="10"/>
        <color theme="1"/>
        <rFont val="Calibri"/>
        <family val="2"/>
      </rPr>
      <t>.</t>
    </r>
  </si>
  <si>
    <r>
      <t>·</t>
    </r>
    <r>
      <rPr>
        <sz val="10"/>
        <color theme="1"/>
        <rFont val="Times New Roman"/>
        <family val="1"/>
      </rPr>
      <t xml:space="preserve">     </t>
    </r>
    <r>
      <rPr>
        <sz val="10"/>
        <color theme="1"/>
        <rFont val="Calibri"/>
        <family val="2"/>
      </rPr>
      <t>Travailler en débit de gaz frais le plus faible possible et ≤ 500mL/min si le respirateur le permet.</t>
    </r>
  </si>
  <si>
    <r>
      <t>·</t>
    </r>
    <r>
      <rPr>
        <sz val="10"/>
        <color theme="1"/>
        <rFont val="Times New Roman"/>
        <family val="1"/>
      </rPr>
      <t xml:space="preserve">     </t>
    </r>
    <r>
      <rPr>
        <sz val="10"/>
        <color theme="1"/>
        <rFont val="Calibri"/>
        <family val="2"/>
      </rPr>
      <t>Utiliser si disponible, le mode "Anesthésie Inhalatoire à Objectif de Concentration" ou les modes similaires qui permet de réduire par 2 à 3 les consommations.</t>
    </r>
  </si>
  <si>
    <r>
      <t>·</t>
    </r>
    <r>
      <rPr>
        <sz val="10"/>
        <color theme="1"/>
        <rFont val="Times New Roman"/>
        <family val="1"/>
      </rPr>
      <t xml:space="preserve">     </t>
    </r>
    <r>
      <rPr>
        <sz val="10"/>
        <color theme="1"/>
        <rFont val="Calibri"/>
        <family val="2"/>
      </rPr>
      <t>Choisir le gaz le moins polluant si le bénéfice pour le patient est équivalent : Sevoflurane &lt; Isoflurane &lt;&lt;&lt; Desflurane.</t>
    </r>
  </si>
  <si>
    <r>
      <t>·</t>
    </r>
    <r>
      <rPr>
        <sz val="10"/>
        <color theme="1"/>
        <rFont val="Times New Roman"/>
        <family val="1"/>
      </rPr>
      <t xml:space="preserve">     </t>
    </r>
    <r>
      <rPr>
        <sz val="10"/>
        <color theme="1"/>
        <rFont val="Calibri"/>
        <family val="2"/>
      </rPr>
      <t>Optimiser la fraction délivrée en agents halogénés en monitorant la profondeur d’anesthésie.</t>
    </r>
  </si>
  <si>
    <t>HAS - Référentiel de certification des établissements de santé pour la qualité des soins (septembre 2021)</t>
  </si>
  <si>
    <t>Royal College Of Anaesthetists - The Anaesthetic Impact Calculator"</t>
  </si>
  <si>
    <t>SFAR Green - Fiche 6 : Réduction de la pollution par les anesthésiques inhalés</t>
  </si>
  <si>
    <t>SFAR Green - Fiche 7 : Réduire l'utilisation du protoxyde d'azote</t>
  </si>
  <si>
    <t>SFAR Green - Fiche 8 : Sortir du protoxyde d'azote : "Nitous Oxyde Exit"</t>
  </si>
  <si>
    <t>SFAR Green - Fiche 9 : Impact environnemental du propofol</t>
  </si>
  <si>
    <t>Les acteurs</t>
  </si>
  <si>
    <t>Les gaz ciblés</t>
  </si>
  <si>
    <r>
      <rPr>
        <b/>
        <sz val="9"/>
        <color rgb="FF034DA2"/>
        <rFont val="Calibri"/>
        <family val="2"/>
      </rPr>
      <t xml:space="preserve">N01AX - AUTRES ANESTHESIQUES GENERAUX : </t>
    </r>
    <r>
      <rPr>
        <b/>
        <sz val="9"/>
        <color rgb="FFFF6600"/>
        <rFont val="Calibri"/>
        <family val="2"/>
      </rPr>
      <t>protoxyde d'azote ; protoxyde d'azote en association</t>
    </r>
  </si>
  <si>
    <r>
      <rPr>
        <sz val="10"/>
        <color theme="1"/>
        <rFont val="Symbol"/>
        <family val="1"/>
        <charset val="2"/>
      </rPr>
      <t>·</t>
    </r>
    <r>
      <rPr>
        <sz val="10"/>
        <color theme="1"/>
        <rFont val="Calibri"/>
        <family val="2"/>
      </rPr>
      <t xml:space="preserve">       la </t>
    </r>
    <r>
      <rPr>
        <b/>
        <sz val="10"/>
        <color rgb="FF034DA2"/>
        <rFont val="Calibri"/>
        <family val="2"/>
      </rPr>
      <t xml:space="preserve">consommation de propofol </t>
    </r>
    <r>
      <rPr>
        <sz val="10"/>
        <color theme="1"/>
        <rFont val="Calibri"/>
        <family val="2"/>
      </rPr>
      <t>(sur la période analysée). En effet, si des actions de diminution des gaz halogénés (anesthésie inhalée) sont mises en place, un report sur l'anesthésie IV peut être observé et entraîner une augmentation des consommations de propofol. Or les données sur l'impact environnemental global de ce dernier sont encore limitées (fiche 9 SFAR Green).</t>
    </r>
  </si>
  <si>
    <r>
      <rPr>
        <sz val="10"/>
        <color theme="1"/>
        <rFont val="Symbol"/>
        <family val="1"/>
        <charset val="2"/>
      </rPr>
      <t>·</t>
    </r>
    <r>
      <rPr>
        <sz val="10"/>
        <color theme="1"/>
        <rFont val="Calibri"/>
        <family val="2"/>
      </rPr>
      <t xml:space="preserve">      la </t>
    </r>
    <r>
      <rPr>
        <b/>
        <sz val="10"/>
        <color rgb="FF034DA2"/>
        <rFont val="Calibri"/>
        <family val="2"/>
      </rPr>
      <t>consommation de bacs de chaux sodée</t>
    </r>
    <r>
      <rPr>
        <sz val="10"/>
        <color theme="1"/>
        <rFont val="Calibri"/>
        <family val="2"/>
      </rPr>
      <t>. En effet, la diminution du débit de gaz frais (action d'amélioration réduisant l'empreinte carbone des gaz utilisés en anesthésie inhalée) entraîne une augmentation de la consommation de bacs de chaux sodée (destinée à absorber et neutraliser l'excès de CO</t>
    </r>
    <r>
      <rPr>
        <vertAlign val="subscript"/>
        <sz val="10"/>
        <color theme="1"/>
        <rFont val="Calibri"/>
        <family val="2"/>
      </rPr>
      <t>2</t>
    </r>
    <r>
      <rPr>
        <sz val="10"/>
        <color theme="1"/>
        <rFont val="Calibri"/>
        <family val="2"/>
      </rPr>
      <t xml:space="preserve"> présent dans le circuit fermé du respirateur).</t>
    </r>
  </si>
  <si>
    <r>
      <t>·</t>
    </r>
    <r>
      <rPr>
        <sz val="10"/>
        <color theme="1"/>
        <rFont val="Times New Roman"/>
        <family val="1"/>
      </rPr>
      <t xml:space="preserve">     </t>
    </r>
    <r>
      <rPr>
        <sz val="10"/>
        <color theme="1"/>
        <rFont val="Calibri"/>
        <family val="2"/>
      </rPr>
      <t>Monitorer "en temps réel" les émissions de CO</t>
    </r>
    <r>
      <rPr>
        <vertAlign val="subscript"/>
        <sz val="10"/>
        <color theme="1"/>
        <rFont val="Calibri"/>
        <family val="2"/>
      </rPr>
      <t>2</t>
    </r>
    <r>
      <rPr>
        <sz val="10"/>
        <color theme="1"/>
        <rFont val="Calibri"/>
        <family val="2"/>
      </rPr>
      <t xml:space="preserve">eq des agents utilisés lors  de l'anesthésie inhalée, par exemple via </t>
    </r>
  </si>
  <si>
    <t>Il est recommandé de décliner ces actions au sein de votre PAQ (Plan d'Actions en matière de Qualité, de sécurité et d'efficience) et d'assortir chacune d'elle d'un pilote, d'indicateurs de suivi et d'un calendrier de déploiement. Cette démarche en faveur d'une "santé durable" pourra notamment être valorisée lors de la certification HAS à travers l'item "3.6-04 les risques environnementaux et enjeux du développement durable sont maîtrisés".</t>
  </si>
  <si>
    <t>DOCUMENTS ET LIENS UTILES</t>
  </si>
  <si>
    <t>MON EMPREINTE CARBONE</t>
  </si>
  <si>
    <r>
      <t>Période analysée</t>
    </r>
    <r>
      <rPr>
        <b/>
        <sz val="14"/>
        <color rgb="FFFF0000"/>
        <rFont val="Calibri"/>
        <family val="2"/>
      </rPr>
      <t/>
    </r>
  </si>
  <si>
    <t>Nb de flacons d'halogénés délivrés</t>
  </si>
  <si>
    <t>Nombre de bouteilles délivrées</t>
  </si>
  <si>
    <r>
      <t>Protoxyde d'azote
(N</t>
    </r>
    <r>
      <rPr>
        <b/>
        <vertAlign val="subscript"/>
        <sz val="14"/>
        <color theme="1"/>
        <rFont val="Calibri"/>
        <family val="2"/>
      </rPr>
      <t>2</t>
    </r>
    <r>
      <rPr>
        <b/>
        <sz val="14"/>
        <color theme="1"/>
        <rFont val="Calibri"/>
        <family val="2"/>
      </rPr>
      <t>O)</t>
    </r>
  </si>
  <si>
    <r>
      <rPr>
        <b/>
        <sz val="9"/>
        <color rgb="FF034DA2"/>
        <rFont val="Calibri"/>
        <family val="2"/>
      </rPr>
      <t>L'empreinte carbone</t>
    </r>
    <r>
      <rPr>
        <sz val="9"/>
        <color theme="1"/>
        <rFont val="Calibri"/>
        <family val="2"/>
      </rPr>
      <t xml:space="preserve"> est exprimée en </t>
    </r>
    <r>
      <rPr>
        <b/>
        <sz val="9"/>
        <color rgb="FF034DA2"/>
        <rFont val="Calibri"/>
        <family val="2"/>
      </rPr>
      <t>tonnes de CO</t>
    </r>
    <r>
      <rPr>
        <b/>
        <vertAlign val="subscript"/>
        <sz val="9"/>
        <color rgb="FF034DA2"/>
        <rFont val="Calibri"/>
        <family val="2"/>
      </rPr>
      <t>2</t>
    </r>
    <r>
      <rPr>
        <b/>
        <sz val="9"/>
        <color rgb="FF034DA2"/>
        <rFont val="Calibri"/>
        <family val="2"/>
      </rPr>
      <t xml:space="preserve"> équivalent (CO</t>
    </r>
    <r>
      <rPr>
        <b/>
        <vertAlign val="subscript"/>
        <sz val="9"/>
        <color rgb="FF034DA2"/>
        <rFont val="Calibri"/>
        <family val="2"/>
      </rPr>
      <t>2</t>
    </r>
    <r>
      <rPr>
        <b/>
        <sz val="9"/>
        <color rgb="FF034DA2"/>
        <rFont val="Calibri"/>
        <family val="2"/>
      </rPr>
      <t>eq)</t>
    </r>
    <r>
      <rPr>
        <sz val="9"/>
        <color theme="1"/>
        <rFont val="Calibri"/>
        <family val="2"/>
      </rPr>
      <t>. L’équivalent CO</t>
    </r>
    <r>
      <rPr>
        <vertAlign val="subscript"/>
        <sz val="9"/>
        <color theme="1"/>
        <rFont val="Calibri"/>
        <family val="2"/>
      </rPr>
      <t>2</t>
    </r>
    <r>
      <rPr>
        <sz val="9"/>
        <color theme="1"/>
        <rFont val="Calibri"/>
        <family val="2"/>
      </rPr>
      <t xml:space="preserve"> consiste à attribuer pour une période de temps donnée un « potentiel de réchauffement global » (PRG) différent pour chaque gaz par rapport au CO</t>
    </r>
    <r>
      <rPr>
        <vertAlign val="subscript"/>
        <sz val="9"/>
        <color theme="1"/>
        <rFont val="Calibri"/>
        <family val="2"/>
      </rPr>
      <t>2</t>
    </r>
    <r>
      <rPr>
        <sz val="9"/>
        <color theme="1"/>
        <rFont val="Calibri"/>
        <family val="2"/>
      </rPr>
      <t xml:space="preserve"> qui sert d’étalon (et dont le PRG est donc fixé à 1). Le PGR sur 100 ans a été ici retenu (PGR100). </t>
    </r>
  </si>
  <si>
    <t>COLONNE A COMPLETER</t>
  </si>
  <si>
    <t>CO2eq (T)</t>
  </si>
  <si>
    <t>Part du gaz dans l'empreinte carbone totale (%)</t>
  </si>
  <si>
    <t>Émission carbone (Tonnes CO2eq)</t>
  </si>
  <si>
    <r>
      <t>Total des émissions de carbone liées à l'utilisation des hydrocarbures halogénés en anesthésie inhalée (Tonnes CO</t>
    </r>
    <r>
      <rPr>
        <b/>
        <vertAlign val="subscript"/>
        <sz val="11"/>
        <color theme="0"/>
        <rFont val="Calibri"/>
        <family val="2"/>
      </rPr>
      <t>2</t>
    </r>
    <r>
      <rPr>
        <b/>
        <sz val="11"/>
        <color theme="0"/>
        <rFont val="Calibri"/>
        <family val="2"/>
      </rPr>
      <t>eq)</t>
    </r>
  </si>
  <si>
    <r>
      <t>Total des émissions de carbone liées à l'utilisation de N</t>
    </r>
    <r>
      <rPr>
        <b/>
        <vertAlign val="subscript"/>
        <sz val="11"/>
        <color theme="0"/>
        <rFont val="Calibri"/>
        <family val="2"/>
      </rPr>
      <t>2</t>
    </r>
    <r>
      <rPr>
        <b/>
        <sz val="11"/>
        <color theme="0"/>
        <rFont val="Calibri"/>
        <family val="2"/>
      </rPr>
      <t>O en anesthésie inhalée (Tonnes CO</t>
    </r>
    <r>
      <rPr>
        <b/>
        <vertAlign val="subscript"/>
        <sz val="11"/>
        <color theme="0"/>
        <rFont val="Calibri"/>
        <family val="2"/>
      </rPr>
      <t>2</t>
    </r>
    <r>
      <rPr>
        <b/>
        <sz val="11"/>
        <color theme="0"/>
        <rFont val="Calibri"/>
        <family val="2"/>
      </rPr>
      <t>eq)</t>
    </r>
  </si>
  <si>
    <r>
      <t>Total des emissions de carbone liées à l'utilisation des gaz en anesthésie inhalée (Tonnes CO</t>
    </r>
    <r>
      <rPr>
        <b/>
        <vertAlign val="subscript"/>
        <sz val="11"/>
        <color theme="0"/>
        <rFont val="Calibri"/>
        <family val="2"/>
      </rPr>
      <t>2</t>
    </r>
    <r>
      <rPr>
        <b/>
        <sz val="11"/>
        <color theme="0"/>
        <rFont val="Calibri"/>
        <family val="2"/>
      </rPr>
      <t>eq)</t>
    </r>
  </si>
  <si>
    <t>à compléter</t>
  </si>
  <si>
    <r>
      <t xml:space="preserve">Isoflurane 
</t>
    </r>
    <r>
      <rPr>
        <b/>
        <sz val="12"/>
        <color theme="1"/>
        <rFont val="Calibri"/>
        <family val="2"/>
      </rPr>
      <t>(Aerrane®,Forène®, Isoflurane Belamont®)</t>
    </r>
  </si>
  <si>
    <r>
      <t xml:space="preserve">Sevoflurane </t>
    </r>
    <r>
      <rPr>
        <b/>
        <sz val="12"/>
        <color theme="1"/>
        <rFont val="Calibri"/>
        <family val="2"/>
      </rPr>
      <t xml:space="preserve">(Sevoflurane®, Sevorane®) </t>
    </r>
  </si>
  <si>
    <t>Desflurane (Suprane®)</t>
  </si>
  <si>
    <t>2 – Dans l'onglet "Mon empreinte carbone", compléter les cellules de la colonne F à partir de vos données de consommations en gaz ciblés, sur la période souhaitée.</t>
  </si>
  <si>
    <r>
      <t xml:space="preserve">3 – Visualiser la synthèse des résultats </t>
    </r>
    <r>
      <rPr>
        <sz val="9"/>
        <rFont val="Calibri"/>
        <family val="2"/>
      </rPr>
      <t>sur la droite de l'onglet.</t>
    </r>
  </si>
  <si>
    <r>
      <rPr>
        <b/>
        <sz val="9"/>
        <color rgb="FF034DA2"/>
        <rFont val="Calibri"/>
        <family val="2"/>
      </rPr>
      <t>4 – Des pistes d'interprétation et des propositions d'actions</t>
    </r>
    <r>
      <rPr>
        <sz val="9"/>
        <color theme="1"/>
        <rFont val="Calibri"/>
        <family val="2"/>
      </rPr>
      <t xml:space="preserve"> à mettre en place pour réduire l'impact environnemental de votre établissement sont proposées dans l'onglet</t>
    </r>
    <r>
      <rPr>
        <sz val="9"/>
        <color rgb="FF034DA2"/>
        <rFont val="Calibri"/>
        <family val="2"/>
      </rPr>
      <t xml:space="preserve"> </t>
    </r>
    <r>
      <rPr>
        <b/>
        <sz val="9"/>
        <color rgb="FF034DA2"/>
        <rFont val="Calibri"/>
        <family val="2"/>
      </rPr>
      <t>"Pour aller + loin"</t>
    </r>
    <r>
      <rPr>
        <sz val="9"/>
        <color rgb="FF034DA2"/>
        <rFont val="Calibri"/>
        <family val="2"/>
      </rPr>
      <t>.</t>
    </r>
  </si>
  <si>
    <r>
      <t>Un grand merci au Dr Tom Pierce (</t>
    </r>
    <r>
      <rPr>
        <i/>
        <sz val="9"/>
        <color theme="1"/>
        <rFont val="Calibri"/>
        <family val="2"/>
      </rPr>
      <t>Conseiller environnemental du Royal College of Anaesthetists</t>
    </r>
    <r>
      <rPr>
        <sz val="9"/>
        <color theme="1"/>
        <rFont val="Calibri"/>
        <family val="2"/>
      </rPr>
      <t xml:space="preserve">), pour son aide méthodologique. </t>
    </r>
  </si>
  <si>
    <r>
      <rPr>
        <sz val="10"/>
        <color theme="1"/>
        <rFont val="Symbol"/>
        <family val="1"/>
        <charset val="2"/>
      </rPr>
      <t>·</t>
    </r>
    <r>
      <rPr>
        <sz val="10"/>
        <color theme="1"/>
        <rFont val="Calibri"/>
        <family val="2"/>
      </rPr>
      <t xml:space="preserve">     Communiquer les résultats au sein de votre établissement et aux équipes : en utilisant, par exemple, les deux représentations graphiques de l'onglet "Mon empreinte carbone". Ilustrez votre empreinte carbone, grâce à des exemples concrets, tels que "2000 kgCO2eq équivalent à 10 363 km en voiture ou 61 smartphones", grâce au convertisseur (ADEME) :</t>
    </r>
  </si>
  <si>
    <t>https://monconvertisseurco2.fr/</t>
  </si>
  <si>
    <t>UCD 7</t>
  </si>
  <si>
    <t>CIP 13</t>
  </si>
  <si>
    <t>Volume (L)</t>
  </si>
  <si>
    <t>3400955047575</t>
  </si>
  <si>
    <t>3400892370866</t>
  </si>
  <si>
    <t>SEVORANE LIQUIDE INHAL FP NSFP</t>
  </si>
  <si>
    <t>3400956316274</t>
  </si>
  <si>
    <t>3400892010137</t>
  </si>
  <si>
    <t>SEVORANE LIQUIDE INHAL FV +SYST NSFP</t>
  </si>
  <si>
    <t>3400891766288</t>
  </si>
  <si>
    <t>SEVORANE LIQUIDE INHAL FV NSFP</t>
  </si>
  <si>
    <t>3400955742951</t>
  </si>
  <si>
    <t>3400955965756</t>
  </si>
  <si>
    <t>3400891052619</t>
  </si>
  <si>
    <t>3400891543483</t>
  </si>
  <si>
    <t>3400955739012</t>
  </si>
  <si>
    <t>3400957562632</t>
  </si>
  <si>
    <t>3400891655308</t>
  </si>
  <si>
    <t>Protoxyde 
d'azote</t>
  </si>
  <si>
    <t> 9237666 </t>
  </si>
  <si>
    <t>3400956255788</t>
  </si>
  <si>
    <t>AZOTE PROTOXYDE ALS BOUT 5L</t>
  </si>
  <si>
    <t>3400956255849</t>
  </si>
  <si>
    <t>PROTOXYDE AZOTE ALS GAZ 15L</t>
  </si>
  <si>
    <t>3400956255900</t>
  </si>
  <si>
    <t>PROTOXYDE AZOTE ALS GAZ 47L C1</t>
  </si>
  <si>
    <t>3400956256099</t>
  </si>
  <si>
    <t>PROTOXYDE AZOTE ALS GAZ 47L C9</t>
  </si>
  <si>
    <t>3400956214396</t>
  </si>
  <si>
    <t>PROTOXYDE AZOTE ALS GAZ VAPO FIXE</t>
  </si>
  <si>
    <t>-</t>
  </si>
  <si>
    <t>3400956214976</t>
  </si>
  <si>
    <t>PROTOXYDE AZOTE APM GAZ 20L</t>
  </si>
  <si>
    <t>3400956215058</t>
  </si>
  <si>
    <t>PROTOXYDE AZOTE APM GAZ 50L</t>
  </si>
  <si>
    <t>3400956214686</t>
  </si>
  <si>
    <t>PROTOXYDE AZOTE APM GAZ 5L</t>
  </si>
  <si>
    <t>3400892392639</t>
  </si>
  <si>
    <t>PROTOXYDE AZOTE APM GAZ 50L + TP</t>
  </si>
  <si>
    <t>3400892392868</t>
  </si>
  <si>
    <t>PROTOXYDE AZOTE APM GAZ VAPO FIXE</t>
  </si>
  <si>
    <t>3400956254378</t>
  </si>
  <si>
    <t>PROTOXYDE AZOTE LDH GAZ 5L</t>
  </si>
  <si>
    <t>3400956254439</t>
  </si>
  <si>
    <t>PROTOXYDE AZOTE LDH GAZ 15L</t>
  </si>
  <si>
    <t>3400956254668</t>
  </si>
  <si>
    <t>PROTOXYDE AZOTE LDH GAZ 47L</t>
  </si>
  <si>
    <t>3400956509782</t>
  </si>
  <si>
    <t>PROTOXYDE AZOTE LDH GAZ 50L</t>
  </si>
  <si>
    <t>3400956254897</t>
  </si>
  <si>
    <t>PROTOXYDE AZOTE LDH GAZ 47L C8</t>
  </si>
  <si>
    <t>3400892376141</t>
  </si>
  <si>
    <t>PROTOXYDE AZOTE LDH GAZ 2L</t>
  </si>
  <si>
    <t>3400892376202</t>
  </si>
  <si>
    <t>PROTOXYDE AZOTE LDH GAZ 450L</t>
  </si>
  <si>
    <t>3400956255030</t>
  </si>
  <si>
    <t>PROTOXYDE AZOTE SOL FRANCE GAZ 5L</t>
  </si>
  <si>
    <t>3400956340927</t>
  </si>
  <si>
    <t>PROTOXYDE AZOTE SOL FRANCE GAZ 15L</t>
  </si>
  <si>
    <t>3400956255320</t>
  </si>
  <si>
    <t>PROTOXYDE AZOTE SOL FRANCE GAZ 40L</t>
  </si>
  <si>
    <t>3400956255498</t>
  </si>
  <si>
    <t>PROTOXYDE AZOTE SOL FRANCE GAZ 50L</t>
  </si>
  <si>
    <t>3400956255610</t>
  </si>
  <si>
    <t>PROTOXYDE AZOTE SOL FRANCE GAZ VAPO</t>
  </si>
  <si>
    <t>3400956255559</t>
  </si>
  <si>
    <t>AZOTE PROTOXYDE SLF BOUT50L C9</t>
  </si>
  <si>
    <t>MEOPA</t>
  </si>
  <si>
    <t>3400930089002</t>
  </si>
  <si>
    <t>ACTYNOX 50%/50% GAZ CPR 5L+MAN</t>
  </si>
  <si>
    <t>3400955031413</t>
  </si>
  <si>
    <t>ACTYNOX 50%/50% GAZ CPR 15L+MA</t>
  </si>
  <si>
    <t>3400956216529</t>
  </si>
  <si>
    <t>3400939642475</t>
  </si>
  <si>
    <t>3400939642536</t>
  </si>
  <si>
    <t>3400956338795</t>
  </si>
  <si>
    <t>3400956442393</t>
  </si>
  <si>
    <t>3400956443925</t>
  </si>
  <si>
    <t>3400941779718</t>
  </si>
  <si>
    <t>3400941779886</t>
  </si>
  <si>
    <t>3400922410739</t>
  </si>
  <si>
    <t>3400922410968</t>
  </si>
  <si>
    <t>3400958295881</t>
  </si>
  <si>
    <t>3400892376721</t>
  </si>
  <si>
    <t>3400892649184</t>
  </si>
  <si>
    <t>3400892376899</t>
  </si>
  <si>
    <t>3400892649245</t>
  </si>
  <si>
    <t>3400939642246</t>
  </si>
  <si>
    <t>KALINOX 50%/50% BOUT2L +MAN.</t>
  </si>
  <si>
    <t>3400939642307</t>
  </si>
  <si>
    <t>3400956216239</t>
  </si>
  <si>
    <t>3400956452569</t>
  </si>
  <si>
    <t>3400956216468</t>
  </si>
  <si>
    <t>3400892564807</t>
  </si>
  <si>
    <t>3400892429403</t>
  </si>
  <si>
    <t>3400892657639</t>
  </si>
  <si>
    <t>3400956610259</t>
  </si>
  <si>
    <t>3400956610549</t>
  </si>
  <si>
    <t>3400892801599</t>
  </si>
  <si>
    <t>OXYNOX 135 GAZ 15L NSFP</t>
  </si>
  <si>
    <t>3400892801360</t>
  </si>
  <si>
    <t>3400892801421</t>
  </si>
  <si>
    <t>Merci aux professionnels de santé "testeurs" des établissements sanitaires pour leur contribution : Fondation Ophtalmique Rothschild; Institut Curie; APHP GHU Saint-Louis, Lariboisière, Fernand-Widal - Site Lariboisière</t>
  </si>
  <si>
    <t xml:space="preserve">CALCULATEUR EMPREINTE CARBONE DES GAZ UTILISES 
EN ANESTHESIE INHALEE </t>
  </si>
  <si>
    <r>
      <t>Le calculateur proposé par l’OMEDIT IDF a été élaboré à partir de l’</t>
    </r>
    <r>
      <rPr>
        <u/>
        <sz val="9"/>
        <color rgb="FF034DA2"/>
        <rFont val="Calibri"/>
        <family val="2"/>
      </rPr>
      <t>Annual Anaesthetic Departmental Calculator-Royal College of Anaesthetists</t>
    </r>
    <r>
      <rPr>
        <sz val="9"/>
        <rFont val="Calibri"/>
        <family val="2"/>
      </rPr>
      <t xml:space="preserve">. </t>
    </r>
  </si>
  <si>
    <r>
      <t xml:space="preserve">Le calculateur s'adresse aux établissements de santé dont les unités de soins consomment les gaz ciblés. 
Le </t>
    </r>
    <r>
      <rPr>
        <b/>
        <sz val="9"/>
        <color rgb="FF034DA2"/>
        <rFont val="Calibri"/>
        <family val="2"/>
      </rPr>
      <t xml:space="preserve">recueil des données et l'utilisation du calculateur </t>
    </r>
    <r>
      <rPr>
        <sz val="9"/>
        <color theme="1"/>
        <rFont val="Calibri"/>
        <family val="2"/>
      </rPr>
      <t xml:space="preserve">est à réaliser par le </t>
    </r>
    <r>
      <rPr>
        <b/>
        <sz val="9"/>
        <color rgb="FF034DA2"/>
        <rFont val="Calibri"/>
        <family val="2"/>
      </rPr>
      <t>pharmacien</t>
    </r>
    <r>
      <rPr>
        <sz val="9"/>
        <color theme="1"/>
        <rFont val="Calibri"/>
        <family val="2"/>
      </rPr>
      <t xml:space="preserve"> de la pharmacie à usage intérieur (PUI) en charge des fluides médicaux.
Les </t>
    </r>
    <r>
      <rPr>
        <b/>
        <sz val="9"/>
        <color rgb="FF034DA2"/>
        <rFont val="Calibri"/>
        <family val="2"/>
      </rPr>
      <t xml:space="preserve">résultats </t>
    </r>
    <r>
      <rPr>
        <sz val="9"/>
        <color theme="1"/>
        <rFont val="Calibri"/>
        <family val="2"/>
      </rPr>
      <t xml:space="preserve">sont </t>
    </r>
    <r>
      <rPr>
        <b/>
        <sz val="9"/>
        <color rgb="FF034DA2"/>
        <rFont val="Calibri"/>
        <family val="2"/>
      </rPr>
      <t>à analyser conjointement par les équipes pharmaceutique et d'anesthésie-réanimation</t>
    </r>
    <r>
      <rPr>
        <sz val="9"/>
        <color theme="1"/>
        <rFont val="Calibri"/>
        <family val="2"/>
      </rPr>
      <t>.</t>
    </r>
  </si>
  <si>
    <t xml:space="preserve">Le calculateur cible les classes ATC suivantes : </t>
  </si>
  <si>
    <t>LE CALCULATEUR "EN PRATIQUE"</t>
  </si>
  <si>
    <t>1 – Télécharger et ouvrir le fichier Excel « Calculateur manuel - OMEDIT IDF ».</t>
  </si>
  <si>
    <t xml:space="preserve">La tableau ci-contre récapitule les valeurs de PGR100 intégrées 
au calculateur et communément admises (maj régulière selon 
les données de la littérature). 
</t>
  </si>
  <si>
    <r>
      <rPr>
        <b/>
        <sz val="9"/>
        <color rgb="FF034DA2"/>
        <rFont val="Calibri"/>
        <family val="2"/>
      </rPr>
      <t>La conception du calculateur</t>
    </r>
    <r>
      <rPr>
        <sz val="9"/>
        <color theme="1"/>
        <rFont val="Calibri"/>
        <family val="2"/>
      </rPr>
      <t xml:space="preserve"> se base sur :
- l'hypothèse de départ suivante : les agents inhalés se comportent comme des gaz parfaits (utilisation de l'équation des gaz parfaits) 
- le fait qu'une émission de GES exprimée en CO</t>
    </r>
    <r>
      <rPr>
        <vertAlign val="subscript"/>
        <sz val="9"/>
        <color theme="1"/>
        <rFont val="Calibri"/>
        <family val="2"/>
      </rPr>
      <t>2</t>
    </r>
    <r>
      <rPr>
        <sz val="9"/>
        <color theme="1"/>
        <rFont val="Calibri"/>
        <family val="2"/>
      </rPr>
      <t>eq est le produit de la masse de ce GES par son PGR.</t>
    </r>
  </si>
  <si>
    <r>
      <t>Pour toutes questions relatives au calculateur, merci de contacter l'OMEDIT IDF :</t>
    </r>
    <r>
      <rPr>
        <b/>
        <i/>
        <sz val="9"/>
        <color theme="1"/>
        <rFont val="Calibri"/>
        <family val="2"/>
      </rPr>
      <t xml:space="preserve">  omedit.idf@aphp.fr</t>
    </r>
  </si>
  <si>
    <t xml:space="preserve">L'intégration du développement durable à nos pratiques de soins nécessite une analyse systémique. C'est pourquoi il est recommandé, pour interpréter les résultats fournis par le calculateur, d'intégrer des données complémentaires telles que : </t>
  </si>
  <si>
    <r>
      <rPr>
        <sz val="10"/>
        <color theme="1"/>
        <rFont val="Symbol"/>
        <family val="1"/>
        <charset val="2"/>
      </rPr>
      <t>·</t>
    </r>
    <r>
      <rPr>
        <sz val="10"/>
        <color theme="1"/>
        <rFont val="Calibri"/>
        <family val="2"/>
      </rPr>
      <t xml:space="preserve">     l'utilisation éventuelle de </t>
    </r>
    <r>
      <rPr>
        <b/>
        <sz val="10"/>
        <color rgb="FF034DA2"/>
        <rFont val="Calibri"/>
        <family val="2"/>
      </rPr>
      <t>dispositifs de recapture des gaz halogénés</t>
    </r>
    <r>
      <rPr>
        <sz val="10"/>
        <color theme="1"/>
        <rFont val="Calibri"/>
        <family val="2"/>
      </rPr>
      <t xml:space="preserve"> (non pris en compte dans le calculateur). 
Attention, les prises SEGA (système d’évacuation des gaz anesthésiques) ne sont pas des dispositifs de recapture.</t>
    </r>
  </si>
  <si>
    <t>Une fois votre diagnostic "empreinte carbone des gaz utilisés en anesthésie inhalée" établi à l'aide du calculateur, des actions d'amélioration sont à mettre en place afin de réduire l'impact environnemental de ces produits de santé. Ceci est à réaliser en cohérence avec la démarche continue d'amélioration de la qualité en vigueur au sein de votre établissement, et dans le cadre d'une approche globale.</t>
  </si>
  <si>
    <r>
      <rPr>
        <sz val="10"/>
        <color theme="1"/>
        <rFont val="Symbol"/>
        <family val="1"/>
        <charset val="2"/>
      </rPr>
      <t>·</t>
    </r>
    <r>
      <rPr>
        <sz val="10"/>
        <color theme="1"/>
        <rFont val="Calibri"/>
        <family val="2"/>
      </rPr>
      <t xml:space="preserve">    Evaluer l'impact de vos actions (démarche PDCA) : en utilisant ce calculateur régulièrement (a minima 1 fois par an) et en comparant l'évolution de votre empreinte carbone associée aux consommations de gaz utilisés en anesthésie inhalée.</t>
    </r>
  </si>
  <si>
    <r>
      <rPr>
        <sz val="10"/>
        <color theme="1"/>
        <rFont val="Symbol"/>
        <family val="1"/>
        <charset val="2"/>
      </rPr>
      <t>·</t>
    </r>
    <r>
      <rPr>
        <sz val="10"/>
        <color theme="1"/>
        <rFont val="Calibri"/>
        <family val="2"/>
      </rPr>
      <t xml:space="preserve">       la </t>
    </r>
    <r>
      <rPr>
        <b/>
        <sz val="10"/>
        <color rgb="FF034DA2"/>
        <rFont val="Calibri"/>
        <family val="2"/>
      </rPr>
      <t>consommation de protoxyde d'azote (N</t>
    </r>
    <r>
      <rPr>
        <b/>
        <vertAlign val="subscript"/>
        <sz val="10"/>
        <color rgb="FF034DA2"/>
        <rFont val="Calibri"/>
        <family val="2"/>
      </rPr>
      <t>2</t>
    </r>
    <r>
      <rPr>
        <b/>
        <sz val="10"/>
        <color rgb="FF034DA2"/>
        <rFont val="Calibri"/>
        <family val="2"/>
      </rPr>
      <t xml:space="preserve">O). </t>
    </r>
    <r>
      <rPr>
        <sz val="10"/>
        <color theme="1"/>
        <rFont val="Calibri"/>
        <family val="2"/>
      </rPr>
      <t>Le N</t>
    </r>
    <r>
      <rPr>
        <vertAlign val="subscript"/>
        <sz val="10"/>
        <color theme="1"/>
        <rFont val="Calibri"/>
        <family val="2"/>
      </rPr>
      <t>2</t>
    </r>
    <r>
      <rPr>
        <sz val="10"/>
        <color theme="1"/>
        <rFont val="Calibri"/>
        <family val="2"/>
      </rPr>
      <t>O peut être délivré aux services soit sous forme de bouteilles "individuelles" soit via une prise N</t>
    </r>
    <r>
      <rPr>
        <vertAlign val="subscript"/>
        <sz val="10"/>
        <color theme="1"/>
        <rFont val="Calibri"/>
        <family val="2"/>
      </rPr>
      <t>2</t>
    </r>
    <r>
      <rPr>
        <sz val="10"/>
        <color theme="1"/>
        <rFont val="Calibri"/>
        <family val="2"/>
      </rPr>
      <t>O placée dans le service, raccordée à un circuit  alimenté par un "cadre" de plusieurs bouteilles de N</t>
    </r>
    <r>
      <rPr>
        <vertAlign val="subscript"/>
        <sz val="10"/>
        <color theme="1"/>
        <rFont val="Calibri"/>
        <family val="2"/>
      </rPr>
      <t>2</t>
    </r>
    <r>
      <rPr>
        <sz val="10"/>
        <color theme="1"/>
        <rFont val="Calibri"/>
        <family val="2"/>
      </rPr>
      <t>O. Aussi, il est important de comptabiliser l'ensemble des bouteilles dans le calculateur afin d'avoir une vision globale des consommations de N</t>
    </r>
    <r>
      <rPr>
        <vertAlign val="subscript"/>
        <sz val="10"/>
        <color theme="1"/>
        <rFont val="Calibri"/>
        <family val="2"/>
      </rPr>
      <t>2</t>
    </r>
    <r>
      <rPr>
        <sz val="10"/>
        <color theme="1"/>
        <rFont val="Calibri"/>
        <family val="2"/>
      </rPr>
      <t xml:space="preserve">O au sein de son établissement. </t>
    </r>
    <r>
      <rPr>
        <i/>
        <sz val="10"/>
        <color theme="1"/>
        <rFont val="Calibri"/>
        <family val="2"/>
      </rPr>
      <t>Pour rappel, le N</t>
    </r>
    <r>
      <rPr>
        <i/>
        <vertAlign val="subscript"/>
        <sz val="10"/>
        <color theme="1"/>
        <rFont val="Calibri"/>
        <family val="2"/>
      </rPr>
      <t>2</t>
    </r>
    <r>
      <rPr>
        <i/>
        <sz val="10"/>
        <color theme="1"/>
        <rFont val="Calibri"/>
        <family val="2"/>
      </rPr>
      <t>O est un GES et est aussi directement responsable de la destruction de la couche d'ozone (potentiel de déplétion ozonique = 0,017).</t>
    </r>
  </si>
  <si>
    <t xml:space="preserve"> SEVOFLURANE BAXTER 1 ml/ml avec valve intégrée, liquide pour inhalation par vapeur</t>
  </si>
  <si>
    <t>SEVOFLURANE BAXTER 1 ml/ml, liquide pour inhalation par vapeur</t>
  </si>
  <si>
    <t>SEVORANE LIQ INHAL FP250ML+SYSTEME DE FERMETURE FIXE, liquide pour inhalation par vapeur</t>
  </si>
  <si>
    <t>AERRANE SOL ANESTH FL100ML, liquide pour inhalation par vapeur</t>
  </si>
  <si>
    <t>AERRANE SOL ANESTH FL250ML, liquide pour inhalation par vapeur</t>
  </si>
  <si>
    <t>ISOFLURANE BELAMONT FL100ML, liquide pour inhalation par vapeur</t>
  </si>
  <si>
    <t>SUPRANE INHAL VAP FA240ML, liquide pour inhalation par vapeur</t>
  </si>
  <si>
    <r>
      <t xml:space="preserve">Libellé 
</t>
    </r>
    <r>
      <rPr>
        <sz val="9"/>
        <color theme="1"/>
        <rFont val="Calibri"/>
        <family val="2"/>
      </rPr>
      <t>(sources : ANSM, base CIP, ATIH-enquête consommation des médicaments à l'hôpital)</t>
    </r>
  </si>
  <si>
    <t>FORENE FL 100ML, liquide pour inhalation par vapeur NSFP</t>
  </si>
  <si>
    <t>FORENE FL 250ML, liquide pour inhalation par vapeur NSFP</t>
  </si>
  <si>
    <t>SUPRANE LIQUIDE INHAL NSFP</t>
  </si>
  <si>
    <t>ANTASOL 135 GAZ INHAL 5L</t>
  </si>
  <si>
    <t>ANTASOL 135 GAZ INHAL 5L + MAN</t>
  </si>
  <si>
    <t>ANTASOL 135 GAZ INHAL D5L + MAN</t>
  </si>
  <si>
    <t>ANTASOL 135 GAZ INHAL 15L</t>
  </si>
  <si>
    <t>ANTASOL 135 GAZ INHAL 15L + MAN</t>
  </si>
  <si>
    <t>ANTASOL 135 GAZ INHAL D15L + MAN</t>
  </si>
  <si>
    <t>ANTASOL 180 GAZ INHAL D2L + MAN</t>
  </si>
  <si>
    <t>ANTASOL 180 GAZ INHAL D5L + MAN</t>
  </si>
  <si>
    <t>ENTONOX 170BAR BOUT 2L + MAN</t>
  </si>
  <si>
    <t>ENTONOX 170BAR BOUT 5L + MAN</t>
  </si>
  <si>
    <t>ENTONOX 170BAR BOUT 15L + MAN</t>
  </si>
  <si>
    <t>ENTONOX 135BAR BOUT 15L NSFP</t>
  </si>
  <si>
    <t>ENTONOX 135BAR BOUT 15L + MAN NSFP</t>
  </si>
  <si>
    <t>ENTONOX 135BAR BOUT 5L NSFP</t>
  </si>
  <si>
    <t>ENTONOX 135BAR BOUT 5L + MANO NSFP</t>
  </si>
  <si>
    <t>KALINOX 50%/50% BOUT15L NSFP</t>
  </si>
  <si>
    <t>KALINOX 50%/50% BOUT5L + MAN</t>
  </si>
  <si>
    <t>KALINOX 50%/50% BOUT15L + MAN</t>
  </si>
  <si>
    <t>KALINOX 50%/50% BOUT5L + MAN NSFP</t>
  </si>
  <si>
    <t>KALINOX 50%/50% BOUT2L + MAN NSFP</t>
  </si>
  <si>
    <t>KALINOX 50%/50% BOUT5L + RAC</t>
  </si>
  <si>
    <t>KALINOX 50%/50% BOUT20L + RAC</t>
  </si>
  <si>
    <t>OXYNOX 135 BOUT 5L</t>
  </si>
  <si>
    <t>OXYNOX 135 BOUT 15L + MAN</t>
  </si>
  <si>
    <t>OXYNOX 135 GAZ 15L + MAN DEBIT</t>
  </si>
  <si>
    <t>OXYNOX 135 GAZ 5L + MAN DEBIT</t>
  </si>
  <si>
    <t>Etablissement</t>
  </si>
  <si>
    <t>Volume (m3) de gaz (1 bar à 15°C)</t>
  </si>
  <si>
    <t>Masse molaire 02 (g/mol)</t>
  </si>
  <si>
    <t>Entonox® 170 bar
(mélangé equimolaire O2/N2O)</t>
  </si>
  <si>
    <r>
      <t xml:space="preserve">Antasol® 180 bar
</t>
    </r>
    <r>
      <rPr>
        <b/>
        <sz val="12"/>
        <color theme="1"/>
        <rFont val="Calibri"/>
        <family val="2"/>
      </rPr>
      <t>(mélangé equimolaire O2/N2O)</t>
    </r>
  </si>
  <si>
    <r>
      <t xml:space="preserve">Oxynox® 135 bar
</t>
    </r>
    <r>
      <rPr>
        <b/>
        <sz val="12"/>
        <color theme="1"/>
        <rFont val="Calibri"/>
        <family val="2"/>
      </rPr>
      <t>(mélangé equimolaire O2/N2O)</t>
    </r>
  </si>
  <si>
    <r>
      <t xml:space="preserve">Actynox®
</t>
    </r>
    <r>
      <rPr>
        <b/>
        <sz val="12"/>
        <color theme="1"/>
        <rFont val="Calibri"/>
        <family val="2"/>
      </rPr>
      <t>(mélangé equimolaire O2/N2O)</t>
    </r>
  </si>
  <si>
    <r>
      <t xml:space="preserve">Kalinox®
</t>
    </r>
    <r>
      <rPr>
        <b/>
        <sz val="12"/>
        <color theme="1"/>
        <rFont val="Calibri"/>
        <family val="2"/>
      </rPr>
      <t>(mélangé equimolaire O2/N2O)</t>
    </r>
  </si>
  <si>
    <t>Volume de gaz "consommé" (litres)</t>
  </si>
  <si>
    <r>
      <t xml:space="preserve">Antasol® 135bar
</t>
    </r>
    <r>
      <rPr>
        <b/>
        <sz val="12"/>
        <color theme="1"/>
        <rFont val="Calibri"/>
        <family val="2"/>
      </rPr>
      <t>(mélangé equimolaire O2/N2O)</t>
    </r>
  </si>
  <si>
    <r>
      <t xml:space="preserve">% </t>
    </r>
    <r>
      <rPr>
        <b/>
        <vertAlign val="subscript"/>
        <sz val="12"/>
        <color theme="1"/>
        <rFont val="Calibri"/>
        <family val="2"/>
      </rPr>
      <t>métabolisation</t>
    </r>
  </si>
  <si>
    <r>
      <t>1-%</t>
    </r>
    <r>
      <rPr>
        <b/>
        <vertAlign val="subscript"/>
        <sz val="10"/>
        <color theme="1"/>
        <rFont val="Calibri"/>
        <family val="2"/>
      </rPr>
      <t>métabolisation</t>
    </r>
  </si>
  <si>
    <t>Mise à jour : 23/08/2022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</si>
</sst>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70" x14ac:knownFonts="1">
    <font>
      <sz val="12"/>
      <color theme="1"/>
      <name val="Century Gothic"/>
      <family val="2"/>
      <scheme val="minor"/>
    </font>
    <font>
      <u/>
      <sz val="12"/>
      <color theme="10"/>
      <name val="Century Gothic"/>
      <family val="2"/>
      <scheme val="minor"/>
    </font>
    <font>
      <u/>
      <sz val="12"/>
      <color theme="11"/>
      <name val="Century Gothic"/>
      <family val="2"/>
      <scheme val="minor"/>
    </font>
    <font>
      <b/>
      <sz val="11"/>
      <color theme="1"/>
      <name val="Calibri"/>
      <family val="2"/>
    </font>
    <font>
      <sz val="12"/>
      <color theme="1"/>
      <name val="Calibri"/>
      <family val="2"/>
    </font>
    <font>
      <b/>
      <sz val="12"/>
      <color theme="1"/>
      <name val="Calibri"/>
      <family val="2"/>
    </font>
    <font>
      <sz val="14"/>
      <color theme="1"/>
      <name val="Calibri"/>
      <family val="2"/>
    </font>
    <font>
      <sz val="12"/>
      <name val="Calibri"/>
      <family val="2"/>
    </font>
    <font>
      <b/>
      <sz val="10"/>
      <color theme="1"/>
      <name val="Calibri"/>
      <family val="2"/>
    </font>
    <font>
      <sz val="10"/>
      <color theme="1"/>
      <name val="Calibri"/>
      <family val="2"/>
    </font>
    <font>
      <sz val="48"/>
      <color rgb="FF0070C0"/>
      <name val="Calibri"/>
      <family val="2"/>
    </font>
    <font>
      <b/>
      <sz val="12"/>
      <color theme="2"/>
      <name val="Calibri"/>
      <family val="2"/>
    </font>
    <font>
      <b/>
      <sz val="11"/>
      <name val="Calibri"/>
      <family val="2"/>
    </font>
    <font>
      <b/>
      <sz val="12"/>
      <name val="Calibri"/>
      <family val="2"/>
    </font>
    <font>
      <sz val="11"/>
      <color theme="1"/>
      <name val="Calibri"/>
      <family val="2"/>
    </font>
    <font>
      <b/>
      <sz val="14"/>
      <color theme="0"/>
      <name val="Calibri"/>
      <family val="2"/>
    </font>
    <font>
      <b/>
      <sz val="12"/>
      <color rgb="FF034DA2"/>
      <name val="Calibri"/>
      <family val="2"/>
    </font>
    <font>
      <b/>
      <sz val="36"/>
      <color rgb="FF034DA2"/>
      <name val="Calibri"/>
      <family val="2"/>
    </font>
    <font>
      <b/>
      <sz val="14"/>
      <color theme="2"/>
      <name val="Calibri"/>
      <family val="2"/>
    </font>
    <font>
      <b/>
      <i/>
      <sz val="12"/>
      <color rgb="FFC00000"/>
      <name val="Calibri"/>
      <family val="2"/>
    </font>
    <font>
      <i/>
      <sz val="11"/>
      <color theme="1"/>
      <name val="Calibri"/>
      <family val="2"/>
    </font>
    <font>
      <b/>
      <sz val="11"/>
      <color theme="0"/>
      <name val="Calibri"/>
      <family val="2"/>
    </font>
    <font>
      <vertAlign val="subscript"/>
      <sz val="10"/>
      <color theme="1"/>
      <name val="Calibri"/>
      <family val="2"/>
    </font>
    <font>
      <b/>
      <sz val="10"/>
      <color rgb="FF034DA2"/>
      <name val="Calibri"/>
      <family val="2"/>
    </font>
    <font>
      <i/>
      <sz val="10"/>
      <color theme="1"/>
      <name val="Calibri"/>
      <family val="2"/>
    </font>
    <font>
      <sz val="10"/>
      <color theme="7" tint="-0.249977111117893"/>
      <name val="Calibri"/>
      <family val="2"/>
    </font>
    <font>
      <sz val="10"/>
      <color theme="1"/>
      <name val="Symbol"/>
      <family val="1"/>
      <charset val="2"/>
    </font>
    <font>
      <sz val="10"/>
      <color theme="1"/>
      <name val="Times New Roman"/>
      <family val="1"/>
    </font>
    <font>
      <sz val="10"/>
      <color rgb="FF034DA2"/>
      <name val="Calibri"/>
      <family val="2"/>
    </font>
    <font>
      <b/>
      <sz val="14"/>
      <color rgb="FF034DA2"/>
      <name val="Calibri"/>
      <family val="2"/>
    </font>
    <font>
      <b/>
      <sz val="9"/>
      <color rgb="FF034DA2"/>
      <name val="Calibri"/>
      <family val="2"/>
    </font>
    <font>
      <b/>
      <sz val="8"/>
      <color rgb="FF8DC63F"/>
      <name val="Calibri"/>
      <family val="2"/>
    </font>
    <font>
      <sz val="9"/>
      <color theme="1"/>
      <name val="Calibri"/>
      <family val="2"/>
    </font>
    <font>
      <vertAlign val="subscript"/>
      <sz val="9"/>
      <color theme="1"/>
      <name val="Calibri"/>
      <family val="2"/>
    </font>
    <font>
      <i/>
      <sz val="9"/>
      <color theme="1"/>
      <name val="Calibri"/>
      <family val="2"/>
    </font>
    <font>
      <i/>
      <sz val="8"/>
      <color theme="1"/>
      <name val="Calibri"/>
      <family val="2"/>
    </font>
    <font>
      <b/>
      <sz val="10"/>
      <color theme="0"/>
      <name val="Calibri"/>
      <family val="2"/>
    </font>
    <font>
      <sz val="9"/>
      <color rgb="FFFF6600"/>
      <name val="Calibri"/>
      <family val="2"/>
    </font>
    <font>
      <b/>
      <sz val="9"/>
      <color rgb="FFFF6600"/>
      <name val="Calibri"/>
      <family val="2"/>
    </font>
    <font>
      <b/>
      <i/>
      <u/>
      <sz val="9"/>
      <color rgb="FF034DA2"/>
      <name val="Calibri"/>
      <family val="2"/>
    </font>
    <font>
      <b/>
      <sz val="9"/>
      <color theme="1"/>
      <name val="Calibri"/>
      <family val="2"/>
    </font>
    <font>
      <sz val="9"/>
      <color rgb="FF034DA2"/>
      <name val="Calibri"/>
      <family val="2"/>
    </font>
    <font>
      <u/>
      <sz val="9"/>
      <color theme="10"/>
      <name val="Calibri"/>
      <family val="2"/>
    </font>
    <font>
      <b/>
      <sz val="9"/>
      <color theme="0"/>
      <name val="Calibri"/>
      <family val="2"/>
    </font>
    <font>
      <b/>
      <vertAlign val="subscript"/>
      <sz val="9"/>
      <color rgb="FF034DA2"/>
      <name val="Calibri"/>
      <family val="2"/>
    </font>
    <font>
      <sz val="9"/>
      <name val="Calibri"/>
      <family val="2"/>
    </font>
    <font>
      <u/>
      <sz val="9"/>
      <color rgb="FF034DA2"/>
      <name val="Calibri"/>
      <family val="2"/>
    </font>
    <font>
      <u/>
      <sz val="10"/>
      <color theme="10"/>
      <name val="Calibri"/>
      <family val="2"/>
    </font>
    <font>
      <i/>
      <sz val="10"/>
      <color rgb="FF034DA2"/>
      <name val="Calibri"/>
      <family val="2"/>
    </font>
    <font>
      <b/>
      <i/>
      <sz val="9"/>
      <color theme="1"/>
      <name val="Calibri"/>
      <family val="2"/>
    </font>
    <font>
      <sz val="10"/>
      <color theme="5"/>
      <name val="Calibri"/>
      <family val="2"/>
    </font>
    <font>
      <u/>
      <sz val="10"/>
      <color theme="5"/>
      <name val="Calibri"/>
      <family val="2"/>
    </font>
    <font>
      <b/>
      <sz val="14"/>
      <color theme="1"/>
      <name val="Calibri"/>
      <family val="2"/>
    </font>
    <font>
      <b/>
      <sz val="14"/>
      <color rgb="FFFF0000"/>
      <name val="Calibri"/>
      <family val="2"/>
    </font>
    <font>
      <b/>
      <vertAlign val="subscript"/>
      <sz val="14"/>
      <color theme="1"/>
      <name val="Calibri"/>
      <family val="2"/>
    </font>
    <font>
      <b/>
      <sz val="24"/>
      <color rgb="FF034DA2"/>
      <name val="Calibri"/>
      <family val="2"/>
    </font>
    <font>
      <b/>
      <vertAlign val="subscript"/>
      <sz val="11"/>
      <color theme="0"/>
      <name val="Calibri"/>
      <family val="2"/>
    </font>
    <font>
      <sz val="11"/>
      <color rgb="FFFF0000"/>
      <name val="Calibri"/>
      <family val="2"/>
    </font>
    <font>
      <sz val="12"/>
      <color rgb="FF000000"/>
      <name val="Century Gothic"/>
      <family val="2"/>
    </font>
    <font>
      <sz val="10"/>
      <name val="Calibri"/>
      <family val="2"/>
    </font>
    <font>
      <i/>
      <sz val="10"/>
      <name val="Calibri"/>
      <family val="2"/>
    </font>
    <font>
      <b/>
      <vertAlign val="subscript"/>
      <sz val="10"/>
      <color rgb="FF034DA2"/>
      <name val="Calibri"/>
      <family val="2"/>
    </font>
    <font>
      <i/>
      <vertAlign val="subscript"/>
      <sz val="10"/>
      <color theme="1"/>
      <name val="Calibri"/>
      <family val="2"/>
    </font>
    <font>
      <sz val="12"/>
      <color theme="1"/>
      <name val="Century Gothic"/>
      <family val="2"/>
      <scheme val="minor"/>
    </font>
    <font>
      <sz val="9"/>
      <color indexed="81"/>
      <name val="Tahoma"/>
      <family val="2"/>
    </font>
    <font>
      <b/>
      <sz val="9"/>
      <color indexed="81"/>
      <name val="Tahoma"/>
      <family val="2"/>
    </font>
    <font>
      <strike/>
      <sz val="10"/>
      <color theme="1"/>
      <name val="Calibri"/>
      <family val="2"/>
    </font>
    <font>
      <strike/>
      <sz val="10"/>
      <name val="Calibri"/>
      <family val="2"/>
    </font>
    <font>
      <b/>
      <vertAlign val="subscript"/>
      <sz val="12"/>
      <color theme="1"/>
      <name val="Calibri"/>
      <family val="2"/>
    </font>
    <font>
      <b/>
      <vertAlign val="subscript"/>
      <sz val="10"/>
      <color theme="1"/>
      <name val="Calibri"/>
      <family val="2"/>
    </font>
  </fonts>
  <fills count="16">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339966"/>
        <bgColor indexed="64"/>
      </patternFill>
    </fill>
    <fill>
      <patternFill patternType="solid">
        <fgColor rgb="FFFFFF99"/>
        <bgColor indexed="64"/>
      </patternFill>
    </fill>
    <fill>
      <patternFill patternType="lightUp">
        <bgColor theme="5" tint="0.79995117038483843"/>
      </patternFill>
    </fill>
    <fill>
      <patternFill patternType="solid">
        <fgColor rgb="FF034DA2"/>
        <bgColor indexed="64"/>
      </patternFill>
    </fill>
    <fill>
      <patternFill patternType="solid">
        <fgColor theme="6" tint="0.79998168889431442"/>
        <bgColor indexed="64"/>
      </patternFill>
    </fill>
    <fill>
      <patternFill patternType="solid">
        <fgColor theme="0" tint="-0.49998474074526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rgb="FF034DA2"/>
      </top>
      <bottom/>
      <diagonal/>
    </border>
    <border>
      <left style="medium">
        <color rgb="FF034DA2"/>
      </left>
      <right/>
      <top/>
      <bottom/>
      <diagonal/>
    </border>
    <border>
      <left style="medium">
        <color rgb="FF034DA2"/>
      </left>
      <right/>
      <top/>
      <bottom style="medium">
        <color rgb="FF034DA2"/>
      </bottom>
      <diagonal/>
    </border>
    <border>
      <left/>
      <right/>
      <top/>
      <bottom style="medium">
        <color rgb="FF034DA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diagonal/>
    </border>
    <border>
      <left/>
      <right style="medium">
        <color rgb="FF034DA2"/>
      </right>
      <top/>
      <bottom style="medium">
        <color rgb="FF034DA2"/>
      </bottom>
      <diagonal/>
    </border>
    <border>
      <left style="thin">
        <color rgb="FF034DA2"/>
      </left>
      <right style="thin">
        <color rgb="FF034DA2"/>
      </right>
      <top style="thin">
        <color rgb="FF034DA2"/>
      </top>
      <bottom style="thin">
        <color rgb="FF034DA2"/>
      </bottom>
      <diagonal/>
    </border>
    <border>
      <left style="medium">
        <color rgb="FF034DA2"/>
      </left>
      <right/>
      <top style="medium">
        <color rgb="FF034DA2"/>
      </top>
      <bottom/>
      <diagonal/>
    </border>
    <border>
      <left/>
      <right style="medium">
        <color rgb="FF034DA2"/>
      </right>
      <top style="medium">
        <color rgb="FF034DA2"/>
      </top>
      <bottom/>
      <diagonal/>
    </border>
    <border>
      <left/>
      <right style="medium">
        <color rgb="FF034DA2"/>
      </right>
      <top/>
      <bottom/>
      <diagonal/>
    </border>
    <border>
      <left/>
      <right style="thin">
        <color rgb="FF034DA2"/>
      </right>
      <top/>
      <bottom/>
      <diagonal/>
    </border>
    <border>
      <left style="thin">
        <color rgb="FF034DA2"/>
      </left>
      <right style="medium">
        <color rgb="FF034DA2"/>
      </right>
      <top style="thin">
        <color rgb="FF034DA2"/>
      </top>
      <bottom style="thin">
        <color rgb="FF034DA2"/>
      </bottom>
      <diagonal/>
    </border>
    <border>
      <left style="thin">
        <color rgb="FF034DA2"/>
      </left>
      <right style="medium">
        <color rgb="FF034DA2"/>
      </right>
      <top style="thin">
        <color rgb="FF034DA2"/>
      </top>
      <bottom/>
      <diagonal/>
    </border>
    <border>
      <left style="thin">
        <color rgb="FF034DA2"/>
      </left>
      <right style="medium">
        <color rgb="FF034DA2"/>
      </right>
      <top/>
      <bottom/>
      <diagonal/>
    </border>
    <border>
      <left/>
      <right style="medium">
        <color rgb="FF034DA2"/>
      </right>
      <top style="thin">
        <color rgb="FF034DA2"/>
      </top>
      <bottom/>
      <diagonal/>
    </border>
    <border>
      <left style="medium">
        <color rgb="FF034DA2"/>
      </left>
      <right/>
      <top style="medium">
        <color rgb="FF034DA2"/>
      </top>
      <bottom style="medium">
        <color rgb="FF034DA2"/>
      </bottom>
      <diagonal/>
    </border>
    <border>
      <left/>
      <right/>
      <top style="medium">
        <color rgb="FF034DA2"/>
      </top>
      <bottom style="medium">
        <color rgb="FF034DA2"/>
      </bottom>
      <diagonal/>
    </border>
    <border>
      <left/>
      <right style="medium">
        <color rgb="FF034DA2"/>
      </right>
      <top style="medium">
        <color rgb="FF034DA2"/>
      </top>
      <bottom style="medium">
        <color rgb="FF034DA2"/>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63" fillId="0" borderId="0" applyFont="0" applyFill="0" applyBorder="0" applyAlignment="0" applyProtection="0"/>
  </cellStyleXfs>
  <cellXfs count="281">
    <xf numFmtId="0" fontId="0" fillId="0" borderId="0" xfId="0"/>
    <xf numFmtId="0" fontId="4" fillId="0" borderId="0" xfId="0" applyFont="1"/>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Alignment="1">
      <alignment horizontal="center" vertical="center"/>
    </xf>
    <xf numFmtId="164"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3" fillId="0" borderId="1" xfId="0" applyFont="1" applyBorder="1" applyAlignment="1">
      <alignment horizontal="center" vertical="center"/>
    </xf>
    <xf numFmtId="2" fontId="4" fillId="0" borderId="0" xfId="0" applyNumberFormat="1" applyFont="1" applyBorder="1" applyAlignment="1">
      <alignment horizontal="center" vertical="center"/>
    </xf>
    <xf numFmtId="165"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Alignment="1">
      <alignment horizontal="center" vertical="center"/>
    </xf>
    <xf numFmtId="0" fontId="10" fillId="0" borderId="0" xfId="0" applyFont="1" applyFill="1" applyAlignment="1">
      <alignment horizontal="left" vertical="center"/>
    </xf>
    <xf numFmtId="0" fontId="8" fillId="0" borderId="0" xfId="0" applyFont="1" applyAlignment="1">
      <alignment horizontal="center" vertical="center" wrapText="1"/>
    </xf>
    <xf numFmtId="0" fontId="4" fillId="0" borderId="1" xfId="0" applyFont="1" applyBorder="1"/>
    <xf numFmtId="0" fontId="5" fillId="3" borderId="1" xfId="0" applyFont="1" applyFill="1" applyBorder="1" applyAlignment="1">
      <alignment horizontal="center" vertical="center" wrapText="1"/>
    </xf>
    <xf numFmtId="0" fontId="4" fillId="4" borderId="1" xfId="0" applyFont="1" applyFill="1" applyBorder="1"/>
    <xf numFmtId="2" fontId="7" fillId="5" borderId="1" xfId="0"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2" fontId="12" fillId="5"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Border="1" applyAlignment="1">
      <alignment horizontal="center" vertical="center"/>
    </xf>
    <xf numFmtId="16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1" xfId="0" applyFont="1" applyBorder="1" applyAlignment="1">
      <alignment horizontal="center" vertical="center"/>
    </xf>
    <xf numFmtId="2" fontId="15" fillId="10" borderId="0" xfId="0" applyNumberFormat="1" applyFont="1" applyFill="1" applyAlignment="1">
      <alignment horizontal="center" vertical="center"/>
    </xf>
    <xf numFmtId="0" fontId="4" fillId="0" borderId="7" xfId="0" applyFont="1" applyBorder="1" applyAlignment="1">
      <alignment horizontal="center" vertical="center"/>
    </xf>
    <xf numFmtId="166" fontId="4" fillId="0" borderId="7"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7" xfId="0" applyFont="1" applyFill="1" applyBorder="1" applyAlignment="1">
      <alignment horizontal="center" vertical="center"/>
    </xf>
    <xf numFmtId="164" fontId="4" fillId="0" borderId="7" xfId="0" applyNumberFormat="1" applyFont="1" applyBorder="1" applyAlignment="1">
      <alignment horizontal="center" vertical="center"/>
    </xf>
    <xf numFmtId="0" fontId="4" fillId="0" borderId="8" xfId="0" applyFont="1" applyBorder="1" applyAlignment="1">
      <alignment horizontal="center" vertical="center"/>
    </xf>
    <xf numFmtId="164" fontId="4" fillId="0" borderId="8" xfId="0" applyNumberFormat="1" applyFont="1" applyBorder="1" applyAlignment="1">
      <alignment horizontal="center" vertical="center"/>
    </xf>
    <xf numFmtId="2" fontId="4"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Border="1" applyAlignment="1">
      <alignment horizontal="center" vertical="center" wrapText="1"/>
    </xf>
    <xf numFmtId="166" fontId="4" fillId="0" borderId="8" xfId="0" applyNumberFormat="1" applyFont="1" applyBorder="1" applyAlignment="1">
      <alignment horizontal="center" vertical="center"/>
    </xf>
    <xf numFmtId="0" fontId="16" fillId="8" borderId="9" xfId="0" applyFont="1" applyFill="1" applyBorder="1" applyAlignment="1">
      <alignment horizontal="center" vertical="center"/>
    </xf>
    <xf numFmtId="164" fontId="16" fillId="8" borderId="9" xfId="0" applyNumberFormat="1" applyFont="1" applyFill="1" applyBorder="1" applyAlignment="1">
      <alignment horizontal="center" vertical="center" wrapText="1"/>
    </xf>
    <xf numFmtId="0" fontId="16" fillId="8" borderId="9" xfId="0" applyFont="1" applyFill="1" applyBorder="1" applyAlignment="1">
      <alignment horizontal="center" vertical="center" wrapText="1"/>
    </xf>
    <xf numFmtId="2" fontId="16" fillId="8" borderId="9" xfId="0" applyNumberFormat="1" applyFont="1" applyFill="1" applyBorder="1" applyAlignment="1">
      <alignment horizontal="center" vertical="center"/>
    </xf>
    <xf numFmtId="2" fontId="18" fillId="10" borderId="0" xfId="0" applyNumberFormat="1" applyFont="1" applyFill="1" applyBorder="1" applyAlignment="1">
      <alignment horizontal="center" vertical="center"/>
    </xf>
    <xf numFmtId="2" fontId="11" fillId="10" borderId="0" xfId="0" applyNumberFormat="1" applyFont="1" applyFill="1" applyAlignment="1">
      <alignment horizontal="center" vertical="center"/>
    </xf>
    <xf numFmtId="0" fontId="19" fillId="0" borderId="0" xfId="0" applyFont="1" applyFill="1" applyAlignment="1">
      <alignment horizontal="center" vertical="center"/>
    </xf>
    <xf numFmtId="0" fontId="4" fillId="0" borderId="10" xfId="0" applyFont="1" applyBorder="1" applyAlignment="1">
      <alignment horizontal="center" vertical="center"/>
    </xf>
    <xf numFmtId="0" fontId="9" fillId="0" borderId="0" xfId="0" applyFont="1"/>
    <xf numFmtId="0" fontId="25" fillId="0" borderId="0" xfId="0" applyFont="1"/>
    <xf numFmtId="0" fontId="9"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vertical="center"/>
    </xf>
    <xf numFmtId="0" fontId="28" fillId="0" borderId="0" xfId="0" applyFont="1"/>
    <xf numFmtId="0" fontId="28" fillId="0" borderId="0" xfId="0" applyFont="1" applyBorder="1"/>
    <xf numFmtId="0" fontId="28" fillId="0" borderId="15" xfId="0" applyFont="1" applyBorder="1"/>
    <xf numFmtId="0" fontId="14" fillId="6" borderId="0" xfId="0" applyFont="1" applyFill="1"/>
    <xf numFmtId="0" fontId="20" fillId="6" borderId="0" xfId="0" applyFont="1" applyFill="1" applyAlignment="1">
      <alignment horizontal="center"/>
    </xf>
    <xf numFmtId="0" fontId="14" fillId="6" borderId="4" xfId="0" applyFont="1" applyFill="1" applyBorder="1"/>
    <xf numFmtId="0" fontId="14" fillId="6" borderId="0" xfId="0" applyFont="1" applyFill="1" applyBorder="1"/>
    <xf numFmtId="0" fontId="14" fillId="6" borderId="15" xfId="0" applyFont="1" applyFill="1" applyBorder="1"/>
    <xf numFmtId="0" fontId="9" fillId="6" borderId="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5" xfId="0" applyFont="1" applyFill="1" applyBorder="1" applyAlignment="1">
      <alignment horizontal="left" vertical="center" wrapText="1"/>
    </xf>
    <xf numFmtId="0" fontId="29" fillId="6" borderId="0" xfId="0" applyFont="1" applyFill="1" applyAlignment="1">
      <alignment vertical="center" wrapText="1"/>
    </xf>
    <xf numFmtId="0" fontId="14" fillId="6" borderId="0" xfId="0" applyFont="1" applyFill="1" applyAlignment="1">
      <alignment horizontal="left" vertical="center"/>
    </xf>
    <xf numFmtId="0" fontId="14" fillId="6" borderId="0" xfId="0" applyFont="1" applyFill="1" applyAlignment="1">
      <alignment wrapText="1"/>
    </xf>
    <xf numFmtId="0" fontId="32" fillId="6" borderId="4" xfId="0" applyFont="1" applyFill="1" applyBorder="1" applyAlignment="1">
      <alignment horizontal="left" vertical="center"/>
    </xf>
    <xf numFmtId="0" fontId="32" fillId="6" borderId="0" xfId="0" applyFont="1" applyFill="1" applyBorder="1"/>
    <xf numFmtId="0" fontId="32" fillId="6" borderId="15" xfId="0" applyFont="1" applyFill="1" applyBorder="1"/>
    <xf numFmtId="0" fontId="40" fillId="6" borderId="4" xfId="0" applyFont="1" applyFill="1" applyBorder="1" applyAlignment="1">
      <alignment horizontal="left" vertical="center"/>
    </xf>
    <xf numFmtId="0" fontId="32" fillId="11" borderId="12" xfId="0" applyFont="1" applyFill="1" applyBorder="1" applyAlignment="1">
      <alignment horizontal="center" vertical="center"/>
    </xf>
    <xf numFmtId="0" fontId="32" fillId="14" borderId="12" xfId="0" applyFont="1" applyFill="1" applyBorder="1" applyAlignment="1">
      <alignment horizontal="center" vertical="center"/>
    </xf>
    <xf numFmtId="0" fontId="32" fillId="3" borderId="12" xfId="0" applyFont="1" applyFill="1" applyBorder="1" applyAlignment="1">
      <alignment horizontal="center" vertical="center"/>
    </xf>
    <xf numFmtId="0" fontId="32" fillId="9" borderId="12" xfId="0" applyFont="1" applyFill="1" applyBorder="1" applyAlignment="1">
      <alignment horizontal="center" vertical="center"/>
    </xf>
    <xf numFmtId="0" fontId="43" fillId="15" borderId="12" xfId="0" applyFont="1" applyFill="1" applyBorder="1" applyAlignment="1">
      <alignment horizontal="center" vertical="center"/>
    </xf>
    <xf numFmtId="0" fontId="32" fillId="4" borderId="0" xfId="0" applyFont="1" applyFill="1" applyBorder="1"/>
    <xf numFmtId="0" fontId="14" fillId="6" borderId="0" xfId="0" applyFont="1" applyFill="1" applyBorder="1" applyAlignment="1">
      <alignment horizontal="left" vertical="center"/>
    </xf>
    <xf numFmtId="0" fontId="43" fillId="15" borderId="17" xfId="0" applyFont="1" applyFill="1" applyBorder="1" applyAlignment="1">
      <alignment horizontal="center" vertical="center"/>
    </xf>
    <xf numFmtId="0" fontId="42" fillId="6" borderId="18" xfId="7" applyFont="1" applyFill="1" applyBorder="1" applyAlignment="1">
      <alignment horizontal="left" vertical="center"/>
    </xf>
    <xf numFmtId="0" fontId="32" fillId="6" borderId="4" xfId="0" applyFont="1" applyFill="1" applyBorder="1" applyAlignment="1">
      <alignment vertical="top" wrapText="1"/>
    </xf>
    <xf numFmtId="0" fontId="32" fillId="6" borderId="0" xfId="0" applyFont="1" applyFill="1" applyBorder="1" applyAlignment="1">
      <alignment vertical="top" wrapText="1"/>
    </xf>
    <xf numFmtId="0" fontId="14" fillId="6" borderId="20" xfId="0" applyFont="1" applyFill="1" applyBorder="1"/>
    <xf numFmtId="0" fontId="30" fillId="4" borderId="0" xfId="0" applyFont="1" applyFill="1" applyBorder="1"/>
    <xf numFmtId="0" fontId="23" fillId="0" borderId="0" xfId="0" applyFont="1" applyBorder="1" applyAlignment="1">
      <alignment vertical="center"/>
    </xf>
    <xf numFmtId="0" fontId="23" fillId="0" borderId="15" xfId="0" applyFont="1" applyBorder="1" applyAlignment="1">
      <alignment vertical="center"/>
    </xf>
    <xf numFmtId="0" fontId="26" fillId="0" borderId="4" xfId="0" applyFont="1" applyBorder="1" applyAlignment="1">
      <alignment vertical="center"/>
    </xf>
    <xf numFmtId="0" fontId="26" fillId="0" borderId="0" xfId="0" applyFont="1" applyBorder="1" applyAlignment="1">
      <alignment vertical="center"/>
    </xf>
    <xf numFmtId="0" fontId="26" fillId="0" borderId="15" xfId="0" applyFont="1" applyBorder="1" applyAlignment="1">
      <alignment vertical="center"/>
    </xf>
    <xf numFmtId="0" fontId="9" fillId="0" borderId="15" xfId="0" applyFont="1" applyBorder="1" applyAlignment="1"/>
    <xf numFmtId="0" fontId="47" fillId="0" borderId="13" xfId="7" applyFont="1" applyBorder="1" applyAlignment="1"/>
    <xf numFmtId="0" fontId="9" fillId="0" borderId="3" xfId="0" applyFont="1" applyBorder="1" applyAlignment="1"/>
    <xf numFmtId="0" fontId="9" fillId="0" borderId="14" xfId="0" applyFont="1" applyBorder="1" applyAlignment="1"/>
    <xf numFmtId="0" fontId="9" fillId="0" borderId="0" xfId="0" applyFont="1" applyAlignment="1"/>
    <xf numFmtId="0" fontId="47" fillId="0" borderId="4" xfId="7" applyFont="1" applyBorder="1" applyAlignment="1"/>
    <xf numFmtId="0" fontId="9" fillId="0" borderId="0" xfId="0" applyFont="1" applyBorder="1" applyAlignment="1"/>
    <xf numFmtId="0" fontId="47" fillId="0" borderId="5" xfId="7" applyFont="1" applyBorder="1" applyAlignment="1"/>
    <xf numFmtId="0" fontId="9" fillId="0" borderId="6" xfId="0" applyFont="1" applyBorder="1" applyAlignment="1"/>
    <xf numFmtId="0" fontId="9" fillId="0" borderId="11" xfId="0" applyFont="1" applyBorder="1" applyAlignment="1"/>
    <xf numFmtId="0" fontId="51" fillId="0" borderId="4" xfId="7" applyFont="1" applyBorder="1" applyAlignment="1">
      <alignment vertical="top"/>
    </xf>
    <xf numFmtId="0" fontId="50" fillId="0" borderId="0" xfId="0" applyFont="1" applyBorder="1"/>
    <xf numFmtId="0" fontId="50" fillId="0" borderId="15" xfId="0" applyFont="1" applyBorder="1"/>
    <xf numFmtId="0" fontId="50" fillId="0" borderId="0" xfId="0" applyFont="1"/>
    <xf numFmtId="0" fontId="17" fillId="0" borderId="0" xfId="0" applyFont="1" applyFill="1" applyAlignment="1">
      <alignment vertical="center"/>
    </xf>
    <xf numFmtId="0" fontId="52" fillId="11" borderId="7" xfId="0" applyFont="1" applyFill="1" applyBorder="1" applyAlignment="1">
      <alignment horizontal="center" vertical="center"/>
    </xf>
    <xf numFmtId="0" fontId="52" fillId="3" borderId="7" xfId="0" applyFont="1" applyFill="1" applyBorder="1" applyAlignment="1">
      <alignment horizontal="center" vertical="center"/>
    </xf>
    <xf numFmtId="0" fontId="15" fillId="13" borderId="0" xfId="0" applyFont="1" applyFill="1" applyAlignment="1">
      <alignment horizontal="center" vertical="center" wrapText="1"/>
    </xf>
    <xf numFmtId="0" fontId="13" fillId="0" borderId="0" xfId="0" applyFont="1" applyFill="1" applyBorder="1" applyAlignment="1">
      <alignment horizontal="center" vertical="center"/>
    </xf>
    <xf numFmtId="0" fontId="53" fillId="0" borderId="0" xfId="0" applyFont="1" applyFill="1" applyAlignment="1">
      <alignment horizontal="center" vertical="center"/>
    </xf>
    <xf numFmtId="2" fontId="13" fillId="2" borderId="1" xfId="0" applyNumberFormat="1" applyFont="1" applyFill="1" applyBorder="1" applyAlignment="1">
      <alignment horizontal="center" vertical="center" wrapText="1"/>
    </xf>
    <xf numFmtId="0" fontId="29" fillId="0" borderId="8" xfId="0" applyFont="1" applyFill="1" applyBorder="1" applyAlignment="1">
      <alignment horizontal="center" vertical="center"/>
    </xf>
    <xf numFmtId="0" fontId="29" fillId="0" borderId="7"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9" fillId="6" borderId="31" xfId="0" applyFont="1" applyFill="1" applyBorder="1" applyAlignment="1">
      <alignment horizontal="center" vertical="center"/>
    </xf>
    <xf numFmtId="49" fontId="9" fillId="6" borderId="32" xfId="0" applyNumberFormat="1" applyFont="1" applyFill="1" applyBorder="1" applyAlignment="1">
      <alignment horizontal="left" vertical="center"/>
    </xf>
    <xf numFmtId="0" fontId="9" fillId="6" borderId="35" xfId="0" applyFont="1" applyFill="1" applyBorder="1" applyAlignment="1">
      <alignment horizontal="center" vertical="center"/>
    </xf>
    <xf numFmtId="49" fontId="9" fillId="6" borderId="7" xfId="0" applyNumberFormat="1" applyFont="1" applyFill="1" applyBorder="1" applyAlignment="1">
      <alignment horizontal="left" vertical="center"/>
    </xf>
    <xf numFmtId="0" fontId="9" fillId="6" borderId="38" xfId="0" applyFont="1" applyFill="1" applyBorder="1" applyAlignment="1">
      <alignment horizontal="center" vertical="center"/>
    </xf>
    <xf numFmtId="49" fontId="9" fillId="6" borderId="39" xfId="0" applyNumberFormat="1" applyFont="1" applyFill="1" applyBorder="1" applyAlignment="1">
      <alignment horizontal="left" vertical="center"/>
    </xf>
    <xf numFmtId="0" fontId="5" fillId="0" borderId="0" xfId="0" applyFont="1" applyAlignment="1">
      <alignment horizontal="center" vertical="center"/>
    </xf>
    <xf numFmtId="0" fontId="5" fillId="0" borderId="29" xfId="0" applyFont="1" applyBorder="1" applyAlignment="1">
      <alignment horizontal="center" vertical="center"/>
    </xf>
    <xf numFmtId="0" fontId="9" fillId="6" borderId="33" xfId="0" applyNumberFormat="1" applyFont="1" applyFill="1" applyBorder="1" applyAlignment="1">
      <alignment horizontal="center" vertical="center"/>
    </xf>
    <xf numFmtId="0" fontId="9" fillId="6" borderId="36" xfId="0" applyNumberFormat="1" applyFont="1" applyFill="1" applyBorder="1" applyAlignment="1">
      <alignment horizontal="center" vertical="center"/>
    </xf>
    <xf numFmtId="49" fontId="60" fillId="6" borderId="36" xfId="0" applyNumberFormat="1" applyFont="1" applyFill="1" applyBorder="1" applyAlignment="1">
      <alignment horizontal="center" vertical="center"/>
    </xf>
    <xf numFmtId="49" fontId="59" fillId="6" borderId="40" xfId="0" applyNumberFormat="1" applyFont="1" applyFill="1" applyBorder="1" applyAlignment="1">
      <alignment horizontal="center" vertical="center"/>
    </xf>
    <xf numFmtId="0" fontId="9" fillId="6" borderId="40" xfId="0" applyFont="1" applyFill="1" applyBorder="1" applyAlignment="1">
      <alignment horizontal="center" vertical="center"/>
    </xf>
    <xf numFmtId="0" fontId="9" fillId="6" borderId="35" xfId="0" applyNumberFormat="1" applyFont="1" applyFill="1" applyBorder="1" applyAlignment="1">
      <alignment horizontal="center" vertical="center"/>
    </xf>
    <xf numFmtId="0" fontId="9" fillId="6" borderId="38" xfId="0" applyNumberFormat="1" applyFont="1" applyFill="1" applyBorder="1" applyAlignment="1">
      <alignment horizontal="center" vertical="center"/>
    </xf>
    <xf numFmtId="2" fontId="9" fillId="6" borderId="32"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2" fontId="9" fillId="6" borderId="39" xfId="0" applyNumberFormat="1" applyFont="1" applyFill="1" applyBorder="1" applyAlignment="1">
      <alignment horizontal="center" vertical="center"/>
    </xf>
    <xf numFmtId="0" fontId="23" fillId="0" borderId="4" xfId="0" applyFont="1" applyBorder="1" applyAlignment="1">
      <alignment horizontal="left"/>
    </xf>
    <xf numFmtId="0" fontId="5" fillId="0" borderId="28" xfId="0" applyFont="1" applyBorder="1" applyAlignment="1">
      <alignment horizontal="center" vertical="center" wrapText="1"/>
    </xf>
    <xf numFmtId="49" fontId="9" fillId="0" borderId="32"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0" fontId="9" fillId="0" borderId="31" xfId="0" applyFont="1" applyFill="1" applyBorder="1" applyAlignment="1">
      <alignment horizontal="center" vertical="center"/>
    </xf>
    <xf numFmtId="2" fontId="9" fillId="0" borderId="32" xfId="0" applyNumberFormat="1" applyFont="1" applyFill="1" applyBorder="1" applyAlignment="1">
      <alignment horizontal="center" vertical="center"/>
    </xf>
    <xf numFmtId="0" fontId="9" fillId="0" borderId="35" xfId="0" applyFont="1" applyFill="1" applyBorder="1" applyAlignment="1">
      <alignment horizontal="center" vertical="center"/>
    </xf>
    <xf numFmtId="1" fontId="9" fillId="0" borderId="7"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2" fontId="9" fillId="0" borderId="7"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49" fontId="9" fillId="0" borderId="39" xfId="0" applyNumberFormat="1" applyFont="1" applyFill="1" applyBorder="1" applyAlignment="1">
      <alignment horizontal="left" vertical="center"/>
    </xf>
    <xf numFmtId="0" fontId="9" fillId="0" borderId="38" xfId="0" applyFont="1" applyFill="1" applyBorder="1" applyAlignment="1">
      <alignment horizontal="center" vertical="center"/>
    </xf>
    <xf numFmtId="0" fontId="9" fillId="0" borderId="36" xfId="0" applyNumberFormat="1" applyFont="1" applyFill="1" applyBorder="1" applyAlignment="1">
      <alignment horizontal="center" vertical="center"/>
    </xf>
    <xf numFmtId="0" fontId="9" fillId="0" borderId="40"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0" fontId="9" fillId="0" borderId="36" xfId="0" applyFont="1" applyFill="1" applyBorder="1" applyAlignment="1">
      <alignment horizontal="center" vertical="center"/>
    </xf>
    <xf numFmtId="0" fontId="66" fillId="6" borderId="35" xfId="0" applyNumberFormat="1" applyFont="1" applyFill="1" applyBorder="1" applyAlignment="1">
      <alignment horizontal="center" vertical="center"/>
    </xf>
    <xf numFmtId="2" fontId="66" fillId="6" borderId="7" xfId="0" applyNumberFormat="1" applyFont="1" applyFill="1" applyBorder="1" applyAlignment="1">
      <alignment horizontal="center" vertical="center"/>
    </xf>
    <xf numFmtId="49" fontId="66" fillId="6" borderId="7" xfId="0" applyNumberFormat="1" applyFont="1" applyFill="1" applyBorder="1" applyAlignment="1">
      <alignment horizontal="left" vertical="center"/>
    </xf>
    <xf numFmtId="0" fontId="66" fillId="6" borderId="36" xfId="0" applyFont="1" applyFill="1" applyBorder="1" applyAlignment="1">
      <alignment horizontal="center" vertical="center"/>
    </xf>
    <xf numFmtId="0" fontId="66" fillId="0" borderId="35" xfId="0" applyNumberFormat="1" applyFont="1" applyFill="1" applyBorder="1" applyAlignment="1">
      <alignment horizontal="center" vertical="center"/>
    </xf>
    <xf numFmtId="2" fontId="66" fillId="0" borderId="7" xfId="0" applyNumberFormat="1" applyFont="1" applyFill="1" applyBorder="1" applyAlignment="1">
      <alignment horizontal="center" vertical="center"/>
    </xf>
    <xf numFmtId="49" fontId="66" fillId="0" borderId="7" xfId="0" applyNumberFormat="1" applyFont="1" applyFill="1" applyBorder="1" applyAlignment="1">
      <alignment horizontal="left" vertical="center"/>
    </xf>
    <xf numFmtId="0" fontId="66" fillId="0" borderId="36" xfId="0" applyNumberFormat="1" applyFont="1" applyFill="1" applyBorder="1" applyAlignment="1">
      <alignment horizontal="center" vertical="center"/>
    </xf>
    <xf numFmtId="0" fontId="66" fillId="6" borderId="36" xfId="0" applyNumberFormat="1" applyFont="1" applyFill="1" applyBorder="1" applyAlignment="1">
      <alignment horizontal="center" vertical="center"/>
    </xf>
    <xf numFmtId="0" fontId="66" fillId="0" borderId="38" xfId="0" applyFont="1" applyFill="1" applyBorder="1" applyAlignment="1">
      <alignment horizontal="center" vertical="center"/>
    </xf>
    <xf numFmtId="2" fontId="66" fillId="0" borderId="39" xfId="0" applyNumberFormat="1" applyFont="1" applyFill="1" applyBorder="1" applyAlignment="1">
      <alignment horizontal="center" vertical="center"/>
    </xf>
    <xf numFmtId="49" fontId="66" fillId="0" borderId="39" xfId="0" applyNumberFormat="1" applyFont="1" applyFill="1" applyBorder="1" applyAlignment="1">
      <alignment horizontal="left" vertical="center"/>
    </xf>
    <xf numFmtId="0" fontId="66" fillId="0" borderId="40" xfId="0" applyNumberFormat="1" applyFont="1" applyFill="1" applyBorder="1" applyAlignment="1">
      <alignment horizontal="center" vertical="center"/>
    </xf>
    <xf numFmtId="0" fontId="66" fillId="0" borderId="35"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38" xfId="0" applyNumberFormat="1" applyFont="1" applyFill="1" applyBorder="1" applyAlignment="1">
      <alignment horizontal="center" vertical="center"/>
    </xf>
    <xf numFmtId="0" fontId="67" fillId="6" borderId="35" xfId="0" applyNumberFormat="1" applyFont="1" applyFill="1" applyBorder="1" applyAlignment="1">
      <alignment horizontal="center" vertical="center"/>
    </xf>
    <xf numFmtId="2" fontId="67" fillId="6" borderId="7" xfId="0" applyNumberFormat="1" applyFont="1" applyFill="1" applyBorder="1" applyAlignment="1">
      <alignment horizontal="center" vertical="center"/>
    </xf>
    <xf numFmtId="0" fontId="59" fillId="0" borderId="33" xfId="0" applyNumberFormat="1" applyFont="1" applyFill="1" applyBorder="1" applyAlignment="1">
      <alignment horizontal="center" vertical="center"/>
    </xf>
    <xf numFmtId="0" fontId="0" fillId="0" borderId="0" xfId="0" applyFill="1"/>
    <xf numFmtId="0" fontId="59" fillId="0" borderId="36" xfId="0" applyNumberFormat="1" applyFont="1" applyFill="1" applyBorder="1" applyAlignment="1">
      <alignment horizontal="center" vertical="center"/>
    </xf>
    <xf numFmtId="49" fontId="59" fillId="0" borderId="36" xfId="0" applyNumberFormat="1" applyFont="1" applyFill="1" applyBorder="1" applyAlignment="1">
      <alignment horizontal="center" vertical="center"/>
    </xf>
    <xf numFmtId="49" fontId="60" fillId="0" borderId="36" xfId="0" applyNumberFormat="1" applyFont="1" applyFill="1" applyBorder="1" applyAlignment="1">
      <alignment horizontal="center" vertical="center"/>
    </xf>
    <xf numFmtId="0" fontId="59" fillId="0" borderId="36" xfId="0" applyFont="1" applyFill="1" applyBorder="1" applyAlignment="1">
      <alignment horizontal="center" vertical="center"/>
    </xf>
    <xf numFmtId="0" fontId="60" fillId="0" borderId="36" xfId="0" applyFont="1" applyFill="1" applyBorder="1" applyAlignment="1">
      <alignment horizontal="center" vertical="center"/>
    </xf>
    <xf numFmtId="49" fontId="67" fillId="0" borderId="7" xfId="0" applyNumberFormat="1" applyFont="1" applyFill="1" applyBorder="1" applyAlignment="1">
      <alignment horizontal="left" vertical="center"/>
    </xf>
    <xf numFmtId="0" fontId="67" fillId="0" borderId="36" xfId="0" applyFont="1" applyFill="1" applyBorder="1" applyAlignment="1">
      <alignment horizontal="center" vertical="center"/>
    </xf>
    <xf numFmtId="0" fontId="8" fillId="3" borderId="1" xfId="0" applyFont="1" applyFill="1" applyBorder="1" applyAlignment="1">
      <alignment horizontal="center" vertical="center" wrapText="1"/>
    </xf>
    <xf numFmtId="9" fontId="4" fillId="0" borderId="1" xfId="0" applyNumberFormat="1" applyFont="1" applyBorder="1"/>
    <xf numFmtId="2" fontId="4" fillId="0" borderId="1" xfId="8" applyNumberFormat="1" applyFont="1" applyBorder="1"/>
    <xf numFmtId="10" fontId="4" fillId="0" borderId="1" xfId="0" applyNumberFormat="1" applyFont="1" applyBorder="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6" fillId="13" borderId="4" xfId="0" applyFont="1" applyFill="1" applyBorder="1" applyAlignment="1">
      <alignment horizontal="center" vertical="center"/>
    </xf>
    <xf numFmtId="0" fontId="36" fillId="13" borderId="0" xfId="0" applyFont="1" applyFill="1" applyBorder="1" applyAlignment="1">
      <alignment horizontal="center" vertical="center"/>
    </xf>
    <xf numFmtId="0" fontId="36" fillId="13" borderId="15" xfId="0" applyFont="1" applyFill="1" applyBorder="1" applyAlignment="1">
      <alignment horizontal="center" vertical="center"/>
    </xf>
    <xf numFmtId="0" fontId="32" fillId="6" borderId="4"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2" fillId="6" borderId="15" xfId="0" applyFont="1" applyFill="1" applyBorder="1" applyAlignment="1">
      <alignment horizontal="left" vertical="center" wrapText="1"/>
    </xf>
    <xf numFmtId="0" fontId="39" fillId="6" borderId="4" xfId="0" applyFont="1" applyFill="1" applyBorder="1" applyAlignment="1">
      <alignment horizontal="left" vertical="center"/>
    </xf>
    <xf numFmtId="0" fontId="39" fillId="6" borderId="0" xfId="0" applyFont="1" applyFill="1" applyBorder="1" applyAlignment="1">
      <alignment horizontal="left" vertical="center"/>
    </xf>
    <xf numFmtId="0" fontId="39" fillId="6" borderId="15" xfId="0" applyFont="1" applyFill="1" applyBorder="1" applyAlignment="1">
      <alignment horizontal="left" vertical="center"/>
    </xf>
    <xf numFmtId="0" fontId="34" fillId="4" borderId="0" xfId="0" applyFont="1" applyFill="1" applyBorder="1" applyAlignment="1">
      <alignment horizontal="center"/>
    </xf>
    <xf numFmtId="0" fontId="32" fillId="6" borderId="13"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14"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32" fillId="6" borderId="6" xfId="0" applyFont="1" applyFill="1" applyBorder="1" applyAlignment="1">
      <alignment horizontal="left" vertical="center" wrapText="1"/>
    </xf>
    <xf numFmtId="0" fontId="32" fillId="6" borderId="11" xfId="0" applyFont="1" applyFill="1" applyBorder="1" applyAlignment="1">
      <alignment horizontal="left" vertical="center" wrapText="1"/>
    </xf>
    <xf numFmtId="0" fontId="42" fillId="6" borderId="18" xfId="7" applyFont="1" applyFill="1" applyBorder="1" applyAlignment="1">
      <alignment horizontal="left" vertical="center" wrapText="1"/>
    </xf>
    <xf numFmtId="0" fontId="42" fillId="6" borderId="19" xfId="7" applyFont="1" applyFill="1" applyBorder="1" applyAlignment="1">
      <alignment horizontal="left" vertical="center" wrapText="1"/>
    </xf>
    <xf numFmtId="0" fontId="32" fillId="6" borderId="4" xfId="0" applyFont="1" applyFill="1" applyBorder="1" applyAlignment="1">
      <alignment horizontal="left" vertical="top" wrapText="1"/>
    </xf>
    <xf numFmtId="0" fontId="32" fillId="6" borderId="0" xfId="0" applyFont="1" applyFill="1" applyBorder="1" applyAlignment="1">
      <alignment horizontal="left" vertical="top" wrapText="1"/>
    </xf>
    <xf numFmtId="0" fontId="32" fillId="6" borderId="16" xfId="0" applyFont="1" applyFill="1" applyBorder="1" applyAlignment="1">
      <alignment horizontal="left" vertical="top" wrapText="1"/>
    </xf>
    <xf numFmtId="0" fontId="35" fillId="6" borderId="4" xfId="0" applyFont="1" applyFill="1" applyBorder="1" applyAlignment="1">
      <alignment horizontal="left" vertical="top" wrapText="1"/>
    </xf>
    <xf numFmtId="0" fontId="35" fillId="6" borderId="0" xfId="0" applyFont="1" applyFill="1" applyBorder="1" applyAlignment="1">
      <alignment horizontal="left" vertical="top" wrapText="1"/>
    </xf>
    <xf numFmtId="0" fontId="35" fillId="6" borderId="16" xfId="0" applyFont="1" applyFill="1" applyBorder="1" applyAlignment="1">
      <alignment horizontal="left" vertical="top" wrapText="1"/>
    </xf>
    <xf numFmtId="0" fontId="32" fillId="4" borderId="0" xfId="0" applyFont="1" applyFill="1" applyBorder="1" applyAlignment="1">
      <alignment horizontal="left" wrapText="1"/>
    </xf>
    <xf numFmtId="0" fontId="31" fillId="6" borderId="0" xfId="0" applyFont="1" applyFill="1" applyAlignment="1">
      <alignment horizontal="right" vertical="center"/>
    </xf>
    <xf numFmtId="0" fontId="29" fillId="6" borderId="0" xfId="0" applyFont="1" applyFill="1" applyAlignment="1">
      <alignment horizontal="center" vertical="center" wrapText="1"/>
    </xf>
    <xf numFmtId="0" fontId="24" fillId="6" borderId="0" xfId="0" applyFont="1" applyFill="1" applyAlignment="1">
      <alignment horizontal="center" vertical="center" wrapText="1"/>
    </xf>
    <xf numFmtId="0" fontId="45" fillId="6" borderId="4" xfId="7" applyFont="1" applyFill="1" applyBorder="1" applyAlignment="1">
      <alignment horizontal="left" vertical="center" wrapText="1"/>
    </xf>
    <xf numFmtId="0" fontId="45" fillId="6" borderId="0" xfId="7" applyFont="1" applyFill="1" applyBorder="1" applyAlignment="1">
      <alignment horizontal="left" vertical="center" wrapText="1"/>
    </xf>
    <xf numFmtId="0" fontId="45" fillId="6" borderId="15" xfId="7" applyFont="1" applyFill="1" applyBorder="1" applyAlignment="1">
      <alignment horizontal="left" vertical="center" wrapText="1"/>
    </xf>
    <xf numFmtId="0" fontId="30" fillId="0" borderId="4"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0" fillId="6" borderId="4" xfId="0" applyFont="1" applyFill="1" applyBorder="1" applyAlignment="1">
      <alignment horizontal="left" vertical="center" wrapText="1"/>
    </xf>
    <xf numFmtId="0" fontId="41" fillId="6" borderId="0" xfId="0" applyFont="1" applyFill="1" applyBorder="1" applyAlignment="1">
      <alignment horizontal="left" vertical="center" wrapText="1"/>
    </xf>
    <xf numFmtId="0" fontId="41" fillId="6" borderId="15" xfId="0" applyFont="1" applyFill="1" applyBorder="1" applyAlignment="1">
      <alignment horizontal="left" vertical="center" wrapText="1"/>
    </xf>
    <xf numFmtId="0" fontId="36" fillId="13" borderId="13" xfId="0" applyFont="1" applyFill="1" applyBorder="1" applyAlignment="1">
      <alignment horizontal="center" vertical="center"/>
    </xf>
    <xf numFmtId="0" fontId="36" fillId="13" borderId="3" xfId="0" applyFont="1" applyFill="1" applyBorder="1" applyAlignment="1">
      <alignment horizontal="center" vertical="center"/>
    </xf>
    <xf numFmtId="0" fontId="36" fillId="13" borderId="14" xfId="0" applyFont="1" applyFill="1" applyBorder="1" applyAlignment="1">
      <alignment horizontal="center" vertical="center"/>
    </xf>
    <xf numFmtId="0" fontId="21" fillId="10" borderId="0" xfId="0" applyFont="1" applyFill="1" applyAlignment="1">
      <alignment horizontal="left" vertical="center" wrapText="1"/>
    </xf>
    <xf numFmtId="0" fontId="52" fillId="12" borderId="7" xfId="0" applyFont="1" applyFill="1" applyBorder="1" applyAlignment="1">
      <alignment horizontal="center" vertical="center" wrapText="1"/>
    </xf>
    <xf numFmtId="0" fontId="52" fillId="12" borderId="7" xfId="0" applyFont="1" applyFill="1" applyBorder="1" applyAlignment="1">
      <alignment horizontal="center" vertical="center"/>
    </xf>
    <xf numFmtId="0" fontId="52" fillId="12" borderId="10"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55" fillId="0" borderId="0" xfId="0" applyFont="1" applyFill="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21" fillId="10" borderId="0" xfId="0" applyFont="1" applyFill="1" applyBorder="1" applyAlignment="1">
      <alignment horizontal="left" vertical="center" wrapText="1"/>
    </xf>
    <xf numFmtId="0" fontId="52" fillId="7" borderId="7" xfId="0" applyFont="1" applyFill="1" applyBorder="1" applyAlignment="1">
      <alignment horizontal="center" vertical="center" wrapText="1"/>
    </xf>
    <xf numFmtId="0" fontId="52" fillId="7" borderId="7" xfId="0" applyFont="1" applyFill="1" applyBorder="1" applyAlignment="1">
      <alignment horizontal="center" vertical="center"/>
    </xf>
    <xf numFmtId="0" fontId="52" fillId="9" borderId="24" xfId="0" applyFont="1" applyFill="1" applyBorder="1" applyAlignment="1">
      <alignment horizontal="center" vertical="center" wrapText="1"/>
    </xf>
    <xf numFmtId="0" fontId="52" fillId="9" borderId="25" xfId="0" applyFont="1" applyFill="1" applyBorder="1" applyAlignment="1">
      <alignment horizontal="center" vertical="center"/>
    </xf>
    <xf numFmtId="0" fontId="47" fillId="0" borderId="4" xfId="7" applyFont="1" applyBorder="1" applyAlignment="1">
      <alignment horizontal="center" vertical="center" wrapText="1"/>
    </xf>
    <xf numFmtId="0" fontId="47" fillId="0" borderId="0" xfId="7" applyFont="1" applyBorder="1" applyAlignment="1">
      <alignment horizontal="center" vertical="center" wrapText="1"/>
    </xf>
    <xf numFmtId="0" fontId="47" fillId="0" borderId="15" xfId="7" applyFont="1" applyBorder="1" applyAlignment="1">
      <alignment horizontal="center" vertical="center" wrapText="1"/>
    </xf>
    <xf numFmtId="0" fontId="21" fillId="13" borderId="13" xfId="7" applyFont="1" applyFill="1" applyBorder="1" applyAlignment="1">
      <alignment horizontal="center" vertical="center"/>
    </xf>
    <xf numFmtId="0" fontId="21" fillId="13" borderId="3" xfId="7" applyFont="1" applyFill="1" applyBorder="1" applyAlignment="1">
      <alignment horizontal="center" vertical="center"/>
    </xf>
    <xf numFmtId="0" fontId="21" fillId="13" borderId="14" xfId="7" applyFont="1" applyFill="1" applyBorder="1" applyAlignment="1">
      <alignment horizontal="center" vertical="center"/>
    </xf>
    <xf numFmtId="0" fontId="21" fillId="13" borderId="4" xfId="7" applyFont="1" applyFill="1" applyBorder="1" applyAlignment="1">
      <alignment horizontal="center" vertical="center"/>
    </xf>
    <xf numFmtId="0" fontId="21" fillId="13" borderId="0" xfId="7" applyFont="1" applyFill="1" applyBorder="1" applyAlignment="1">
      <alignment horizontal="center" vertical="center"/>
    </xf>
    <xf numFmtId="0" fontId="21" fillId="13" borderId="15" xfId="7" applyFont="1" applyFill="1" applyBorder="1" applyAlignment="1">
      <alignment horizontal="center" vertical="center"/>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21" fillId="13" borderId="5" xfId="7" applyFont="1" applyFill="1" applyBorder="1" applyAlignment="1">
      <alignment horizontal="center" vertical="center"/>
    </xf>
    <xf numFmtId="0" fontId="21" fillId="13" borderId="6" xfId="7" applyFont="1" applyFill="1" applyBorder="1" applyAlignment="1">
      <alignment horizontal="center" vertical="center"/>
    </xf>
    <xf numFmtId="0" fontId="21" fillId="13" borderId="11" xfId="7" applyFont="1" applyFill="1" applyBorder="1" applyAlignment="1">
      <alignment horizontal="center" vertical="center"/>
    </xf>
    <xf numFmtId="0" fontId="26" fillId="0" borderId="4" xfId="0" applyFont="1" applyBorder="1" applyAlignment="1">
      <alignment horizontal="left" vertical="center" wrapText="1"/>
    </xf>
    <xf numFmtId="0" fontId="26" fillId="0" borderId="0" xfId="0" applyFont="1" applyBorder="1" applyAlignment="1">
      <alignment horizontal="left" vertical="center" wrapText="1"/>
    </xf>
    <xf numFmtId="0" fontId="26" fillId="0" borderId="15" xfId="0" applyFont="1" applyBorder="1" applyAlignment="1">
      <alignment horizontal="left" vertical="center" wrapText="1"/>
    </xf>
    <xf numFmtId="0" fontId="9" fillId="0" borderId="0" xfId="0" applyFont="1" applyAlignment="1">
      <alignment horizontal="left" vertical="top" wrapText="1"/>
    </xf>
    <xf numFmtId="0" fontId="9" fillId="0" borderId="15" xfId="0" applyFont="1" applyBorder="1" applyAlignment="1">
      <alignment horizontal="left" vertical="top" wrapText="1"/>
    </xf>
    <xf numFmtId="0" fontId="26" fillId="0" borderId="4" xfId="0" applyFont="1" applyBorder="1" applyAlignment="1">
      <alignment horizontal="left" vertical="center"/>
    </xf>
    <xf numFmtId="0" fontId="26" fillId="0" borderId="0" xfId="0" applyFont="1" applyBorder="1" applyAlignment="1">
      <alignment horizontal="left" vertical="center"/>
    </xf>
    <xf numFmtId="0" fontId="26" fillId="0" borderId="15" xfId="0" applyFont="1" applyBorder="1" applyAlignment="1">
      <alignment horizontal="left" vertical="center"/>
    </xf>
    <xf numFmtId="0" fontId="21" fillId="13" borderId="4" xfId="0" applyFont="1" applyFill="1" applyBorder="1" applyAlignment="1">
      <alignment horizontal="center" vertical="center"/>
    </xf>
    <xf numFmtId="0" fontId="21" fillId="13" borderId="0" xfId="0" applyFont="1" applyFill="1" applyBorder="1" applyAlignment="1">
      <alignment horizontal="center" vertical="center"/>
    </xf>
    <xf numFmtId="0" fontId="21" fillId="13" borderId="15" xfId="0" applyFont="1" applyFill="1" applyBorder="1" applyAlignment="1">
      <alignment horizontal="center" vertical="center"/>
    </xf>
    <xf numFmtId="0" fontId="5" fillId="11" borderId="30" xfId="0" applyFont="1" applyFill="1" applyBorder="1" applyAlignment="1">
      <alignment horizontal="center" vertical="center"/>
    </xf>
    <xf numFmtId="0" fontId="5" fillId="11" borderId="34" xfId="0" applyFont="1" applyFill="1" applyBorder="1" applyAlignment="1">
      <alignment horizontal="center" vertical="center"/>
    </xf>
    <xf numFmtId="0" fontId="5" fillId="11" borderId="37" xfId="0" applyFont="1" applyFill="1" applyBorder="1" applyAlignment="1">
      <alignment horizontal="center" vertical="center"/>
    </xf>
    <xf numFmtId="0" fontId="5" fillId="7" borderId="30" xfId="0" applyFont="1" applyFill="1" applyBorder="1" applyAlignment="1">
      <alignment horizontal="center" vertical="center"/>
    </xf>
    <xf numFmtId="0" fontId="5" fillId="7" borderId="34" xfId="0" applyFont="1" applyFill="1" applyBorder="1" applyAlignment="1">
      <alignment horizontal="center" vertical="center"/>
    </xf>
    <xf numFmtId="0" fontId="5" fillId="7" borderId="37"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7" xfId="0" applyFont="1" applyFill="1" applyBorder="1" applyAlignment="1">
      <alignment horizontal="center" vertical="center"/>
    </xf>
    <xf numFmtId="0" fontId="5" fillId="9" borderId="30" xfId="0" applyFont="1" applyFill="1" applyBorder="1" applyAlignment="1">
      <alignment horizontal="center" vertical="center" wrapText="1"/>
    </xf>
    <xf numFmtId="0" fontId="5" fillId="9" borderId="34" xfId="0" applyFont="1" applyFill="1" applyBorder="1" applyAlignment="1">
      <alignment horizontal="center" vertical="center"/>
    </xf>
    <xf numFmtId="0" fontId="5" fillId="9" borderId="37" xfId="0" applyFont="1" applyFill="1" applyBorder="1" applyAlignment="1">
      <alignment horizontal="center" vertical="center"/>
    </xf>
    <xf numFmtId="0" fontId="5" fillId="12" borderId="30" xfId="0" applyFont="1" applyFill="1" applyBorder="1" applyAlignment="1">
      <alignment horizontal="center" vertical="center" wrapText="1"/>
    </xf>
    <xf numFmtId="0" fontId="5" fillId="12" borderId="34" xfId="0" applyFont="1" applyFill="1" applyBorder="1" applyAlignment="1">
      <alignment horizontal="center" vertical="center" wrapText="1"/>
    </xf>
    <xf numFmtId="0" fontId="5" fillId="12" borderId="37" xfId="0" applyFont="1" applyFill="1" applyBorder="1" applyAlignment="1">
      <alignment horizontal="center" vertical="center" wrapText="1"/>
    </xf>
  </cellXfs>
  <cellStyles count="9">
    <cellStyle name="Lien hypertexte" xfId="1" builtinId="8" hidden="1"/>
    <cellStyle name="Lien hypertexte" xfId="3" builtinId="8" hidden="1"/>
    <cellStyle name="Lien hypertexte" xfId="5" builtinId="8" hidden="1"/>
    <cellStyle name="Lien hypertexte" xfId="7" builtinId="8"/>
    <cellStyle name="Lien hypertexte visité" xfId="2" builtinId="9" hidden="1"/>
    <cellStyle name="Lien hypertexte visité" xfId="4" builtinId="9" hidden="1"/>
    <cellStyle name="Lien hypertexte visité" xfId="6" builtinId="9" hidden="1"/>
    <cellStyle name="Normal" xfId="0" builtinId="0"/>
    <cellStyle name="Pourcentage" xfId="8" builtinId="5"/>
  </cellStyles>
  <dxfs count="0"/>
  <tableStyles count="0" defaultTableStyle="TableStyleMedium9" defaultPivotStyle="PivotStyleMedium4"/>
  <colors>
    <mruColors>
      <color rgb="FFFFFF99"/>
      <color rgb="FF034DA2"/>
      <color rgb="FF8DC63F"/>
      <color rgb="FF339966"/>
      <color rgb="FFFF6600"/>
      <color rgb="FFFFFFCC"/>
      <color rgb="FF00CC00"/>
      <color rgb="FF11045C"/>
      <color rgb="FF1B07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Calibri" panose="020F0502020204030204" pitchFamily="34" charset="0"/>
                <a:ea typeface="+mn-ea"/>
                <a:cs typeface="+mn-cs"/>
              </a:defRPr>
            </a:pPr>
            <a:r>
              <a:rPr lang="en-US" sz="1400">
                <a:latin typeface="Calibri" panose="020F0502020204030204" pitchFamily="34" charset="0"/>
              </a:rPr>
              <a:t>Répartition des émissions carbone </a:t>
            </a:r>
          </a:p>
          <a:p>
            <a:pPr>
              <a:defRPr sz="1400">
                <a:latin typeface="Calibri" panose="020F0502020204030204" pitchFamily="34" charset="0"/>
              </a:defRPr>
            </a:pPr>
            <a:r>
              <a:rPr lang="en-US" sz="1400">
                <a:latin typeface="Calibri" panose="020F0502020204030204" pitchFamily="34" charset="0"/>
              </a:rPr>
              <a:t>des gaz utilisés en anesthésie inhalée </a:t>
            </a:r>
            <a:endParaRPr lang="fr-FR" sz="1400">
              <a:latin typeface="Calibri" panose="020F050202020403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Calibri" panose="020F0502020204030204" pitchFamily="34" charset="0"/>
              <a:ea typeface="+mn-ea"/>
              <a:cs typeface="+mn-cs"/>
            </a:defRPr>
          </a:pPr>
          <a:endParaRPr lang="fr-FR"/>
        </a:p>
      </c:txPr>
    </c:title>
    <c:autoTitleDeleted val="0"/>
    <c:plotArea>
      <c:layout>
        <c:manualLayout>
          <c:layoutTarget val="inner"/>
          <c:xMode val="edge"/>
          <c:yMode val="edge"/>
          <c:x val="0.26780986507578763"/>
          <c:y val="0.28792927620763764"/>
          <c:w val="0.40070636519519442"/>
          <c:h val="0.66146269462386742"/>
        </c:manualLayout>
      </c:layout>
      <c:pieChart>
        <c:varyColors val="1"/>
        <c:ser>
          <c:idx val="0"/>
          <c:order val="0"/>
          <c:tx>
            <c:strRef>
              <c:f>'Mon empreinte carbone'!$K$4</c:f>
              <c:strCache>
                <c:ptCount val="1"/>
                <c:pt idx="0">
                  <c:v>Émission carbone (Tonnes CO2eq)</c:v>
                </c:pt>
              </c:strCache>
            </c:strRef>
          </c:tx>
          <c:dPt>
            <c:idx val="0"/>
            <c:bubble3D val="0"/>
            <c:spPr>
              <a:solidFill>
                <a:srgbClr val="FFFF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E12-4C01-A885-F7430022DCF1}"/>
              </c:ext>
            </c:extLst>
          </c:dPt>
          <c:dPt>
            <c:idx val="1"/>
            <c:bubble3D val="0"/>
            <c:spPr>
              <a:solidFill>
                <a:schemeClr val="accent3">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CE12-4C01-A885-F7430022DCF1}"/>
              </c:ext>
            </c:extLst>
          </c:dPt>
          <c:dPt>
            <c:idx val="2"/>
            <c:bubble3D val="0"/>
            <c:spPr>
              <a:solidFill>
                <a:schemeClr val="accent4">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E12-4C01-A885-F7430022DCF1}"/>
              </c:ext>
            </c:extLst>
          </c:dPt>
          <c:dPt>
            <c:idx val="3"/>
            <c:bubble3D val="0"/>
            <c:spPr>
              <a:solidFill>
                <a:schemeClr val="accent4">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CE12-4C01-A885-F7430022DCF1}"/>
              </c:ext>
            </c:extLst>
          </c:dPt>
          <c:dPt>
            <c:idx val="4"/>
            <c:bubble3D val="0"/>
            <c:spPr>
              <a:pattFill prst="wdUpDiag">
                <a:fgClr>
                  <a:schemeClr val="accent4">
                    <a:lumMod val="75000"/>
                  </a:schemeClr>
                </a:fgClr>
                <a:bgClr>
                  <a:schemeClr val="bg1"/>
                </a:bgClr>
              </a:patt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E12-4C01-A885-F7430022DCF1}"/>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CE12-4C01-A885-F7430022DCF1}"/>
              </c:ext>
            </c:extLst>
          </c:dPt>
          <c:dLbls>
            <c:dLbl>
              <c:idx val="0"/>
              <c:spPr>
                <a:no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tx1"/>
                      </a:solidFill>
                      <a:effectLst/>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 xmlns:c16="http://schemas.microsoft.com/office/drawing/2014/chart" uri="{C3380CC4-5D6E-409C-BE32-E72D297353CC}">
                  <c16:uniqueId val="{00000001-CE12-4C01-A885-F7430022DCF1}"/>
                </c:ext>
              </c:extLst>
            </c:dLbl>
            <c:dLbl>
              <c:idx val="1"/>
              <c:spPr>
                <a:no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tx1"/>
                      </a:solidFill>
                      <a:effectLst/>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 xmlns:c16="http://schemas.microsoft.com/office/drawing/2014/chart" uri="{C3380CC4-5D6E-409C-BE32-E72D297353CC}">
                  <c16:uniqueId val="{00000002-CE12-4C01-A885-F7430022DCF1}"/>
                </c:ext>
              </c:extLst>
            </c:dLbl>
            <c:dLbl>
              <c:idx val="2"/>
              <c:spPr>
                <a:no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tx1"/>
                      </a:solidFill>
                      <a:effectLst/>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 xmlns:c16="http://schemas.microsoft.com/office/drawing/2014/chart" uri="{C3380CC4-5D6E-409C-BE32-E72D297353CC}">
                  <c16:uniqueId val="{00000003-CE12-4C01-A885-F7430022DCF1}"/>
                </c:ext>
              </c:extLst>
            </c:dLbl>
            <c:dLbl>
              <c:idx val="3"/>
              <c:spPr>
                <a:no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tx1"/>
                      </a:solidFill>
                      <a:effectLst/>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 xmlns:c16="http://schemas.microsoft.com/office/drawing/2014/chart" uri="{C3380CC4-5D6E-409C-BE32-E72D297353CC}">
                  <c16:uniqueId val="{00000004-CE12-4C01-A885-F7430022DCF1}"/>
                </c:ext>
              </c:extLst>
            </c:dLbl>
            <c:dLbl>
              <c:idx val="4"/>
              <c:spPr>
                <a:no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tx1"/>
                      </a:solidFill>
                      <a:effectLst/>
                      <a:latin typeface="+mn-lt"/>
                      <a:ea typeface="+mn-ea"/>
                      <a:cs typeface="+mn-cs"/>
                    </a:defRPr>
                  </a:pPr>
                  <a:endParaRPr lang="fr-FR"/>
                </a:p>
              </c:tx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 xmlns:c16="http://schemas.microsoft.com/office/drawing/2014/chart" uri="{C3380CC4-5D6E-409C-BE32-E72D297353CC}">
                  <c16:uniqueId val="{00000005-CE12-4C01-A885-F7430022DCF1}"/>
                </c:ext>
              </c:extLst>
            </c:dLbl>
            <c:spPr>
              <a:no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tx1"/>
                    </a:solidFill>
                    <a:effectLst/>
                    <a:latin typeface="+mn-lt"/>
                    <a:ea typeface="+mn-ea"/>
                    <a:cs typeface="+mn-cs"/>
                  </a:defRPr>
                </a:pPr>
                <a:endParaRPr lang="fr-FR"/>
              </a:p>
            </c:txPr>
            <c:dLblPos val="bestFit"/>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'Mon empreinte carbone'!$I$5:$I$9</c:f>
              <c:strCache>
                <c:ptCount val="5"/>
                <c:pt idx="0">
                  <c:v>Sevoflurane</c:v>
                </c:pt>
                <c:pt idx="1">
                  <c:v>Isoflurane</c:v>
                </c:pt>
                <c:pt idx="2">
                  <c:v>Desflurane</c:v>
                </c:pt>
                <c:pt idx="3">
                  <c:v>Protoxyde d'azote</c:v>
                </c:pt>
                <c:pt idx="4">
                  <c:v>MEOPA</c:v>
                </c:pt>
              </c:strCache>
            </c:strRef>
          </c:cat>
          <c:val>
            <c:numRef>
              <c:f>'Mon empreinte carbone'!$K$5:$K$9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E12-4C01-A885-F7430022DCF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9198636166229721"/>
          <c:y val="0.21539183204175283"/>
          <c:w val="0.25985138113425982"/>
          <c:h val="0.2601670348793332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mn-cs"/>
              </a:defRPr>
            </a:pPr>
            <a:r>
              <a:rPr lang="fr-FR" sz="1400" b="1" i="0" baseline="0">
                <a:effectLst/>
              </a:rPr>
              <a:t>Consommations (histogramme) et empreinte carbone (losange)  des gaz utilisés en anesthésie inhalée</a:t>
            </a:r>
            <a:endParaRPr lang="fr-FR" sz="1400" b="1">
              <a:effectLst/>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alibri" panose="020F0502020204030204" pitchFamily="34" charset="0"/>
              <a:ea typeface="+mn-ea"/>
              <a:cs typeface="+mn-cs"/>
            </a:defRPr>
          </a:pPr>
          <a:endParaRPr lang="fr-FR"/>
        </a:p>
      </c:txPr>
    </c:title>
    <c:autoTitleDeleted val="0"/>
    <c:plotArea>
      <c:layout/>
      <c:barChart>
        <c:barDir val="col"/>
        <c:grouping val="clustered"/>
        <c:varyColors val="0"/>
        <c:ser>
          <c:idx val="0"/>
          <c:order val="0"/>
          <c:tx>
            <c:strRef>
              <c:f>'Mon empreinte carbone'!$J$4</c:f>
              <c:strCache>
                <c:ptCount val="1"/>
                <c:pt idx="0">
                  <c:v>Volume de gaz "consommé" (litres)</c:v>
                </c:pt>
              </c:strCache>
            </c:strRef>
          </c:tx>
          <c:spPr>
            <a:solidFill>
              <a:schemeClr val="accent1"/>
            </a:solidFill>
            <a:ln>
              <a:noFill/>
            </a:ln>
            <a:effectLst/>
          </c:spPr>
          <c:invertIfNegative val="0"/>
          <c:dPt>
            <c:idx val="0"/>
            <c:invertIfNegative val="0"/>
            <c:bubble3D val="0"/>
            <c:spPr>
              <a:solidFill>
                <a:srgbClr val="FFFF99"/>
              </a:solidFill>
              <a:ln>
                <a:noFill/>
              </a:ln>
              <a:effectLst/>
            </c:spPr>
            <c:extLst>
              <c:ext xmlns:c16="http://schemas.microsoft.com/office/drawing/2014/chart" uri="{C3380CC4-5D6E-409C-BE32-E72D297353CC}">
                <c16:uniqueId val="{00000002-F4B5-46DC-BCB2-21A9DB677FF4}"/>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F4B5-46DC-BCB2-21A9DB677FF4}"/>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4-F4B5-46DC-BCB2-21A9DB677FF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0-F4B5-46DC-BCB2-21A9DB677FF4}"/>
              </c:ext>
            </c:extLst>
          </c:dPt>
          <c:dPt>
            <c:idx val="4"/>
            <c:invertIfNegative val="0"/>
            <c:bubble3D val="0"/>
            <c:spPr>
              <a:pattFill prst="wdUpDiag">
                <a:fgClr>
                  <a:schemeClr val="accent4">
                    <a:lumMod val="75000"/>
                  </a:schemeClr>
                </a:fgClr>
                <a:bgClr>
                  <a:schemeClr val="bg1"/>
                </a:bgClr>
              </a:pattFill>
              <a:ln>
                <a:noFill/>
              </a:ln>
              <a:effectLst/>
            </c:spPr>
            <c:extLst>
              <c:ext xmlns:c16="http://schemas.microsoft.com/office/drawing/2014/chart" uri="{C3380CC4-5D6E-409C-BE32-E72D297353CC}">
                <c16:uniqueId val="{00000001-F4B5-46DC-BCB2-21A9DB677FF4}"/>
              </c:ext>
            </c:extLst>
          </c:dPt>
          <c:cat>
            <c:strRef>
              <c:f>'Mon empreinte carbone'!$I$5:$I$9</c:f>
              <c:strCache>
                <c:ptCount val="5"/>
                <c:pt idx="0">
                  <c:v>Sevoflurane</c:v>
                </c:pt>
                <c:pt idx="1">
                  <c:v>Isoflurane</c:v>
                </c:pt>
                <c:pt idx="2">
                  <c:v>Desflurane</c:v>
                </c:pt>
                <c:pt idx="3">
                  <c:v>Protoxyde d'azote</c:v>
                </c:pt>
                <c:pt idx="4">
                  <c:v>MEOPA</c:v>
                </c:pt>
              </c:strCache>
            </c:strRef>
          </c:cat>
          <c:val>
            <c:numRef>
              <c:f>'Mon empreinte carbone'!$J$5:$J$9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ABA8-49B9-A450-B811EF82B209}"/>
            </c:ext>
          </c:extLst>
        </c:ser>
        <c:dLbls>
          <c:showLegendKey val="0"/>
          <c:showVal val="0"/>
          <c:showCatName val="0"/>
          <c:showSerName val="0"/>
          <c:showPercent val="0"/>
          <c:showBubbleSize val="0"/>
        </c:dLbls>
        <c:gapWidth val="219"/>
        <c:overlap val="-27"/>
        <c:axId val="485957240"/>
        <c:axId val="485959208"/>
      </c:barChart>
      <c:scatterChart>
        <c:scatterStyle val="lineMarker"/>
        <c:varyColors val="0"/>
        <c:ser>
          <c:idx val="1"/>
          <c:order val="1"/>
          <c:tx>
            <c:strRef>
              <c:f>'Mon empreinte carbone'!$K$4</c:f>
              <c:strCache>
                <c:ptCount val="1"/>
                <c:pt idx="0">
                  <c:v>Émission carbone (Tonnes CO2eq)</c:v>
                </c:pt>
              </c:strCache>
            </c:strRef>
          </c:tx>
          <c:spPr>
            <a:ln w="25400" cap="rnd">
              <a:noFill/>
              <a:round/>
            </a:ln>
            <a:effectLst/>
          </c:spPr>
          <c:marker>
            <c:symbol val="diamond"/>
            <c:size val="5"/>
            <c:spPr>
              <a:solidFill>
                <a:srgbClr val="FF0000"/>
              </a:solidFill>
              <a:ln w="9525">
                <a:solidFill>
                  <a:srgbClr val="FF0000"/>
                </a:solidFill>
              </a:ln>
              <a:effectLst/>
            </c:spPr>
          </c:marker>
          <c:xVal>
            <c:strRef>
              <c:f>'Mon empreinte carbone'!$I$5:$I$9</c:f>
              <c:strCache>
                <c:ptCount val="5"/>
                <c:pt idx="0">
                  <c:v>Sevoflurane</c:v>
                </c:pt>
                <c:pt idx="1">
                  <c:v>Isoflurane</c:v>
                </c:pt>
                <c:pt idx="2">
                  <c:v>Desflurane</c:v>
                </c:pt>
                <c:pt idx="3">
                  <c:v>Protoxyde d'azote</c:v>
                </c:pt>
                <c:pt idx="4">
                  <c:v>MEOPA</c:v>
                </c:pt>
              </c:strCache>
            </c:strRef>
          </c:xVal>
          <c:yVal>
            <c:numRef>
              <c:f>'Mon empreinte carbone'!$K$5:$K$9</c:f>
              <c:numCache>
                <c:formatCode>0.00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ABA8-49B9-A450-B811EF82B209}"/>
            </c:ext>
          </c:extLst>
        </c:ser>
        <c:dLbls>
          <c:showLegendKey val="0"/>
          <c:showVal val="0"/>
          <c:showCatName val="0"/>
          <c:showSerName val="0"/>
          <c:showPercent val="0"/>
          <c:showBubbleSize val="0"/>
        </c:dLbls>
        <c:axId val="485951992"/>
        <c:axId val="485954616"/>
      </c:scatterChart>
      <c:catAx>
        <c:axId val="48595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alibri" panose="020F0502020204030204" pitchFamily="34" charset="0"/>
                <a:ea typeface="+mn-ea"/>
                <a:cs typeface="+mn-cs"/>
              </a:defRPr>
            </a:pPr>
            <a:endParaRPr lang="fr-FR"/>
          </a:p>
        </c:txPr>
        <c:crossAx val="485959208"/>
        <c:crosses val="autoZero"/>
        <c:auto val="1"/>
        <c:lblAlgn val="ctr"/>
        <c:lblOffset val="100"/>
        <c:noMultiLvlLbl val="0"/>
      </c:catAx>
      <c:valAx>
        <c:axId val="485959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accent1"/>
                    </a:solidFill>
                    <a:latin typeface="Calibri" panose="020F0502020204030204" pitchFamily="34" charset="0"/>
                    <a:ea typeface="+mn-ea"/>
                    <a:cs typeface="+mn-cs"/>
                  </a:defRPr>
                </a:pPr>
                <a:r>
                  <a:rPr lang="fr-FR" sz="1100">
                    <a:solidFill>
                      <a:schemeClr val="accent1"/>
                    </a:solidFill>
                  </a:rPr>
                  <a:t>Volume (en litres)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accent1"/>
                  </a:solidFill>
                  <a:latin typeface="Calibri" panose="020F0502020204030204" pitchFamily="34" charset="0"/>
                  <a:ea typeface="+mn-ea"/>
                  <a:cs typeface="+mn-cs"/>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Calibri" panose="020F0502020204030204" pitchFamily="34" charset="0"/>
                <a:ea typeface="+mn-ea"/>
                <a:cs typeface="+mn-cs"/>
              </a:defRPr>
            </a:pPr>
            <a:endParaRPr lang="fr-FR"/>
          </a:p>
        </c:txPr>
        <c:crossAx val="485957240"/>
        <c:crosses val="autoZero"/>
        <c:crossBetween val="between"/>
      </c:valAx>
      <c:valAx>
        <c:axId val="485954616"/>
        <c:scaling>
          <c:orientation val="minMax"/>
        </c:scaling>
        <c:delete val="0"/>
        <c:axPos val="r"/>
        <c:title>
          <c:tx>
            <c:rich>
              <a:bodyPr rot="-5400000" spcFirstLastPara="1" vertOverflow="ellipsis" vert="horz" wrap="square" anchor="ctr" anchorCtr="1"/>
              <a:lstStyle/>
              <a:p>
                <a:pPr>
                  <a:defRPr sz="1100" b="0" i="0" u="none" strike="noStrike" kern="1200" baseline="0">
                    <a:solidFill>
                      <a:srgbClr val="FF0000"/>
                    </a:solidFill>
                    <a:latin typeface="Calibri" panose="020F0502020204030204" pitchFamily="34" charset="0"/>
                    <a:ea typeface="+mn-ea"/>
                    <a:cs typeface="+mn-cs"/>
                  </a:defRPr>
                </a:pPr>
                <a:r>
                  <a:rPr lang="fr-FR" sz="1100">
                    <a:solidFill>
                      <a:srgbClr val="FF0000"/>
                    </a:solidFill>
                  </a:rPr>
                  <a:t>CO</a:t>
                </a:r>
                <a:r>
                  <a:rPr lang="fr-FR" sz="1100" baseline="-25000">
                    <a:solidFill>
                      <a:srgbClr val="FF0000"/>
                    </a:solidFill>
                  </a:rPr>
                  <a:t>2</a:t>
                </a:r>
                <a:r>
                  <a:rPr lang="fr-FR" sz="1100">
                    <a:solidFill>
                      <a:srgbClr val="FF0000"/>
                    </a:solidFill>
                  </a:rPr>
                  <a:t>eq ( en tonnes)</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rgbClr val="FF0000"/>
                  </a:solidFill>
                  <a:latin typeface="Calibri" panose="020F0502020204030204" pitchFamily="34" charset="0"/>
                  <a:ea typeface="+mn-ea"/>
                  <a:cs typeface="+mn-cs"/>
                </a:defRPr>
              </a:pPr>
              <a:endParaRPr lang="fr-FR"/>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rgbClr val="FF0000"/>
                </a:solidFill>
                <a:latin typeface="Calibri" panose="020F0502020204030204" pitchFamily="34" charset="0"/>
                <a:ea typeface="+mn-ea"/>
                <a:cs typeface="+mn-cs"/>
              </a:defRPr>
            </a:pPr>
            <a:endParaRPr lang="fr-FR"/>
          </a:p>
        </c:txPr>
        <c:crossAx val="485951992"/>
        <c:crosses val="max"/>
        <c:crossBetween val="midCat"/>
      </c:valAx>
      <c:valAx>
        <c:axId val="485951992"/>
        <c:scaling>
          <c:orientation val="minMax"/>
        </c:scaling>
        <c:delete val="1"/>
        <c:axPos val="b"/>
        <c:numFmt formatCode="General" sourceLinked="1"/>
        <c:majorTickMark val="out"/>
        <c:minorTickMark val="none"/>
        <c:tickLblPos val="nextTo"/>
        <c:crossAx val="485954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Calibri" panose="020F0502020204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panose="020F0502020204030204" pitchFamily="34" charset="0"/>
                <a:ea typeface="+mn-ea"/>
                <a:cs typeface="+mn-cs"/>
              </a:defRPr>
            </a:pPr>
            <a:r>
              <a:rPr lang="fr-FR" sz="1400" b="1" i="0" baseline="0">
                <a:effectLst/>
              </a:rPr>
              <a:t>Zoom sur les hydrocarbures halogénés : </a:t>
            </a:r>
          </a:p>
          <a:p>
            <a:pPr>
              <a:defRPr/>
            </a:pPr>
            <a:r>
              <a:rPr lang="fr-FR" sz="1400" b="0" i="0" baseline="0">
                <a:effectLst/>
              </a:rPr>
              <a:t>consommations (histogramme) et empreinte carbone (losange)  </a:t>
            </a:r>
            <a:endParaRPr lang="fr-FR"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panose="020F0502020204030204" pitchFamily="34" charset="0"/>
              <a:ea typeface="+mn-ea"/>
              <a:cs typeface="+mn-cs"/>
            </a:defRPr>
          </a:pPr>
          <a:endParaRPr lang="fr-FR"/>
        </a:p>
      </c:txPr>
    </c:title>
    <c:autoTitleDeleted val="0"/>
    <c:plotArea>
      <c:layout/>
      <c:barChart>
        <c:barDir val="col"/>
        <c:grouping val="clustered"/>
        <c:varyColors val="0"/>
        <c:ser>
          <c:idx val="0"/>
          <c:order val="0"/>
          <c:tx>
            <c:strRef>
              <c:f>'Mon empreinte carbone'!$J$4</c:f>
              <c:strCache>
                <c:ptCount val="1"/>
                <c:pt idx="0">
                  <c:v>Volume de gaz "consommé" (litres)</c:v>
                </c:pt>
              </c:strCache>
            </c:strRef>
          </c:tx>
          <c:spPr>
            <a:solidFill>
              <a:schemeClr val="accent1"/>
            </a:solidFill>
            <a:ln>
              <a:noFill/>
            </a:ln>
            <a:effectLst/>
          </c:spPr>
          <c:invertIfNegative val="0"/>
          <c:dPt>
            <c:idx val="0"/>
            <c:invertIfNegative val="0"/>
            <c:bubble3D val="0"/>
            <c:spPr>
              <a:solidFill>
                <a:srgbClr val="FFFF99"/>
              </a:solidFill>
              <a:ln>
                <a:noFill/>
              </a:ln>
              <a:effectLst/>
            </c:spPr>
            <c:extLst>
              <c:ext xmlns:c16="http://schemas.microsoft.com/office/drawing/2014/chart" uri="{C3380CC4-5D6E-409C-BE32-E72D297353CC}">
                <c16:uniqueId val="{00000001-E5C9-4FEC-B5AF-F19C949E5947}"/>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E5C9-4FEC-B5AF-F19C949E5947}"/>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5-E5C9-4FEC-B5AF-F19C949E5947}"/>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E5C9-4FEC-B5AF-F19C949E5947}"/>
              </c:ext>
            </c:extLst>
          </c:dPt>
          <c:dPt>
            <c:idx val="4"/>
            <c:invertIfNegative val="0"/>
            <c:bubble3D val="0"/>
            <c:spPr>
              <a:pattFill prst="wdUpDiag">
                <a:fgClr>
                  <a:schemeClr val="accent4">
                    <a:lumMod val="75000"/>
                  </a:schemeClr>
                </a:fgClr>
                <a:bgClr>
                  <a:schemeClr val="bg1"/>
                </a:bgClr>
              </a:pattFill>
              <a:ln>
                <a:noFill/>
              </a:ln>
              <a:effectLst/>
            </c:spPr>
            <c:extLst>
              <c:ext xmlns:c16="http://schemas.microsoft.com/office/drawing/2014/chart" uri="{C3380CC4-5D6E-409C-BE32-E72D297353CC}">
                <c16:uniqueId val="{00000009-E5C9-4FEC-B5AF-F19C949E5947}"/>
              </c:ext>
            </c:extLst>
          </c:dPt>
          <c:cat>
            <c:strRef>
              <c:f>'Mon empreinte carbone'!$I$5:$I$7</c:f>
              <c:strCache>
                <c:ptCount val="3"/>
                <c:pt idx="0">
                  <c:v>Sevoflurane</c:v>
                </c:pt>
                <c:pt idx="1">
                  <c:v>Isoflurane</c:v>
                </c:pt>
                <c:pt idx="2">
                  <c:v>Desflurane</c:v>
                </c:pt>
              </c:strCache>
            </c:strRef>
          </c:cat>
          <c:val>
            <c:numRef>
              <c:f>'Mon empreinte carbone'!$J$5:$J$7</c:f>
              <c:numCache>
                <c:formatCode>0.00</c:formatCode>
                <c:ptCount val="3"/>
                <c:pt idx="0">
                  <c:v>0</c:v>
                </c:pt>
                <c:pt idx="1">
                  <c:v>0</c:v>
                </c:pt>
                <c:pt idx="2">
                  <c:v>0</c:v>
                </c:pt>
              </c:numCache>
            </c:numRef>
          </c:val>
          <c:extLst>
            <c:ext xmlns:c16="http://schemas.microsoft.com/office/drawing/2014/chart" uri="{C3380CC4-5D6E-409C-BE32-E72D297353CC}">
              <c16:uniqueId val="{0000000A-E5C9-4FEC-B5AF-F19C949E5947}"/>
            </c:ext>
          </c:extLst>
        </c:ser>
        <c:dLbls>
          <c:showLegendKey val="0"/>
          <c:showVal val="0"/>
          <c:showCatName val="0"/>
          <c:showSerName val="0"/>
          <c:showPercent val="0"/>
          <c:showBubbleSize val="0"/>
        </c:dLbls>
        <c:gapWidth val="219"/>
        <c:overlap val="-27"/>
        <c:axId val="485957240"/>
        <c:axId val="485959208"/>
      </c:barChart>
      <c:scatterChart>
        <c:scatterStyle val="lineMarker"/>
        <c:varyColors val="0"/>
        <c:ser>
          <c:idx val="1"/>
          <c:order val="1"/>
          <c:tx>
            <c:strRef>
              <c:f>'Mon empreinte carbone'!$K$4</c:f>
              <c:strCache>
                <c:ptCount val="1"/>
                <c:pt idx="0">
                  <c:v>Émission carbone (Tonnes CO2eq)</c:v>
                </c:pt>
              </c:strCache>
            </c:strRef>
          </c:tx>
          <c:spPr>
            <a:ln w="25400" cap="rnd">
              <a:noFill/>
              <a:round/>
            </a:ln>
            <a:effectLst/>
          </c:spPr>
          <c:marker>
            <c:symbol val="diamond"/>
            <c:size val="5"/>
            <c:spPr>
              <a:solidFill>
                <a:srgbClr val="FF0000"/>
              </a:solidFill>
              <a:ln w="9525">
                <a:solidFill>
                  <a:srgbClr val="FF0000"/>
                </a:solidFill>
              </a:ln>
              <a:effectLst/>
            </c:spPr>
          </c:marker>
          <c:xVal>
            <c:strRef>
              <c:f>'Mon empreinte carbone'!$I$5:$I$7</c:f>
              <c:strCache>
                <c:ptCount val="3"/>
                <c:pt idx="0">
                  <c:v>Sevoflurane</c:v>
                </c:pt>
                <c:pt idx="1">
                  <c:v>Isoflurane</c:v>
                </c:pt>
                <c:pt idx="2">
                  <c:v>Desflurane</c:v>
                </c:pt>
              </c:strCache>
            </c:strRef>
          </c:xVal>
          <c:yVal>
            <c:numRef>
              <c:f>'Mon empreinte carbone'!$K$5:$K$7</c:f>
              <c:numCache>
                <c:formatCode>0.00</c:formatCode>
                <c:ptCount val="3"/>
                <c:pt idx="0">
                  <c:v>0</c:v>
                </c:pt>
                <c:pt idx="1">
                  <c:v>0</c:v>
                </c:pt>
                <c:pt idx="2">
                  <c:v>0</c:v>
                </c:pt>
              </c:numCache>
            </c:numRef>
          </c:yVal>
          <c:smooth val="0"/>
          <c:extLst>
            <c:ext xmlns:c16="http://schemas.microsoft.com/office/drawing/2014/chart" uri="{C3380CC4-5D6E-409C-BE32-E72D297353CC}">
              <c16:uniqueId val="{0000000B-E5C9-4FEC-B5AF-F19C949E5947}"/>
            </c:ext>
          </c:extLst>
        </c:ser>
        <c:dLbls>
          <c:showLegendKey val="0"/>
          <c:showVal val="0"/>
          <c:showCatName val="0"/>
          <c:showSerName val="0"/>
          <c:showPercent val="0"/>
          <c:showBubbleSize val="0"/>
        </c:dLbls>
        <c:axId val="485951992"/>
        <c:axId val="485954616"/>
      </c:scatterChart>
      <c:catAx>
        <c:axId val="48595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alibri" panose="020F0502020204030204" pitchFamily="34" charset="0"/>
                <a:ea typeface="+mn-ea"/>
                <a:cs typeface="+mn-cs"/>
              </a:defRPr>
            </a:pPr>
            <a:endParaRPr lang="fr-FR"/>
          </a:p>
        </c:txPr>
        <c:crossAx val="485959208"/>
        <c:crosses val="autoZero"/>
        <c:auto val="1"/>
        <c:lblAlgn val="ctr"/>
        <c:lblOffset val="100"/>
        <c:noMultiLvlLbl val="0"/>
      </c:catAx>
      <c:valAx>
        <c:axId val="485959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accent1"/>
                    </a:solidFill>
                    <a:latin typeface="Calibri" panose="020F0502020204030204" pitchFamily="34" charset="0"/>
                    <a:ea typeface="+mn-ea"/>
                    <a:cs typeface="+mn-cs"/>
                  </a:defRPr>
                </a:pPr>
                <a:r>
                  <a:rPr lang="fr-FR" sz="1100">
                    <a:solidFill>
                      <a:schemeClr val="accent1"/>
                    </a:solidFill>
                  </a:rPr>
                  <a:t>Volume (en litres)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accent1"/>
                  </a:solidFill>
                  <a:latin typeface="Calibri" panose="020F0502020204030204" pitchFamily="34" charset="0"/>
                  <a:ea typeface="+mn-ea"/>
                  <a:cs typeface="+mn-cs"/>
                </a:defRPr>
              </a:pPr>
              <a:endParaRPr lang="fr-F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solidFill>
                <a:latin typeface="Calibri" panose="020F0502020204030204" pitchFamily="34" charset="0"/>
                <a:ea typeface="+mn-ea"/>
                <a:cs typeface="+mn-cs"/>
              </a:defRPr>
            </a:pPr>
            <a:endParaRPr lang="fr-FR"/>
          </a:p>
        </c:txPr>
        <c:crossAx val="485957240"/>
        <c:crosses val="autoZero"/>
        <c:crossBetween val="between"/>
      </c:valAx>
      <c:valAx>
        <c:axId val="485954616"/>
        <c:scaling>
          <c:orientation val="minMax"/>
        </c:scaling>
        <c:delete val="0"/>
        <c:axPos val="r"/>
        <c:title>
          <c:tx>
            <c:rich>
              <a:bodyPr rot="-5400000" spcFirstLastPara="1" vertOverflow="ellipsis" vert="horz" wrap="square" anchor="ctr" anchorCtr="1"/>
              <a:lstStyle/>
              <a:p>
                <a:pPr>
                  <a:defRPr sz="1100" b="0" i="0" u="none" strike="noStrike" kern="1200" baseline="0">
                    <a:solidFill>
                      <a:srgbClr val="FF0000"/>
                    </a:solidFill>
                    <a:latin typeface="Calibri" panose="020F0502020204030204" pitchFamily="34" charset="0"/>
                    <a:ea typeface="+mn-ea"/>
                    <a:cs typeface="+mn-cs"/>
                  </a:defRPr>
                </a:pPr>
                <a:r>
                  <a:rPr lang="fr-FR" sz="1100">
                    <a:solidFill>
                      <a:srgbClr val="FF0000"/>
                    </a:solidFill>
                  </a:rPr>
                  <a:t>CO</a:t>
                </a:r>
                <a:r>
                  <a:rPr lang="fr-FR" sz="1100" baseline="-25000">
                    <a:solidFill>
                      <a:srgbClr val="FF0000"/>
                    </a:solidFill>
                  </a:rPr>
                  <a:t>2</a:t>
                </a:r>
                <a:r>
                  <a:rPr lang="fr-FR" sz="1100">
                    <a:solidFill>
                      <a:srgbClr val="FF0000"/>
                    </a:solidFill>
                  </a:rPr>
                  <a:t>eq ( en tonnes)</a:t>
                </a:r>
              </a:p>
            </c:rich>
          </c:tx>
          <c:overlay val="0"/>
          <c:spPr>
            <a:noFill/>
            <a:ln>
              <a:noFill/>
            </a:ln>
            <a:effectLst/>
          </c:spPr>
          <c:txPr>
            <a:bodyPr rot="-5400000" spcFirstLastPara="1" vertOverflow="ellipsis" vert="horz" wrap="square" anchor="ctr" anchorCtr="1"/>
            <a:lstStyle/>
            <a:p>
              <a:pPr>
                <a:defRPr sz="1100" b="0" i="0" u="none" strike="noStrike" kern="1200" baseline="0">
                  <a:solidFill>
                    <a:srgbClr val="FF0000"/>
                  </a:solidFill>
                  <a:latin typeface="Calibri" panose="020F0502020204030204" pitchFamily="34" charset="0"/>
                  <a:ea typeface="+mn-ea"/>
                  <a:cs typeface="+mn-cs"/>
                </a:defRPr>
              </a:pPr>
              <a:endParaRPr lang="fr-FR"/>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rgbClr val="FF0000"/>
                </a:solidFill>
                <a:latin typeface="Calibri" panose="020F0502020204030204" pitchFamily="34" charset="0"/>
                <a:ea typeface="+mn-ea"/>
                <a:cs typeface="+mn-cs"/>
              </a:defRPr>
            </a:pPr>
            <a:endParaRPr lang="fr-FR"/>
          </a:p>
        </c:txPr>
        <c:crossAx val="485951992"/>
        <c:crosses val="max"/>
        <c:crossBetween val="midCat"/>
      </c:valAx>
      <c:valAx>
        <c:axId val="485951992"/>
        <c:scaling>
          <c:orientation val="minMax"/>
        </c:scaling>
        <c:delete val="1"/>
        <c:axPos val="b"/>
        <c:numFmt formatCode="General" sourceLinked="1"/>
        <c:majorTickMark val="out"/>
        <c:minorTickMark val="none"/>
        <c:tickLblPos val="nextTo"/>
        <c:crossAx val="4859546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Calibri" panose="020F0502020204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hyperlink" Target="https://rcoa.ac.uk/about-college/strategy-vision/environment-sustainability/anaesthetic-impact-calculator" TargetMode="External"/><Relationship Id="rId2" Type="http://schemas.openxmlformats.org/officeDocument/2006/relationships/image" Target="../media/image2.png"/><Relationship Id="rId1" Type="http://schemas.openxmlformats.org/officeDocument/2006/relationships/hyperlink" Target="https://sfar.org/comites/developpement-durable/fiches-pratiques/sfar-green/" TargetMode="External"/><Relationship Id="rId5" Type="http://schemas.openxmlformats.org/officeDocument/2006/relationships/image" Target="../media/image1.emf"/><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799132</xdr:colOff>
      <xdr:row>5</xdr:row>
      <xdr:rowOff>150347</xdr:rowOff>
    </xdr:to>
    <xdr:pic>
      <xdr:nvPicPr>
        <xdr:cNvPr id="3" name="Image 2"/>
        <xdr:cNvPicPr>
          <a:picLocks noChangeAspect="1"/>
        </xdr:cNvPicPr>
      </xdr:nvPicPr>
      <xdr:blipFill rotWithShape="1">
        <a:blip xmlns:r="http://schemas.openxmlformats.org/officeDocument/2006/relationships" r:embed="rId1"/>
        <a:srcRect t="36799" r="60903" b="19827"/>
        <a:stretch/>
      </xdr:blipFill>
      <xdr:spPr>
        <a:xfrm>
          <a:off x="0" y="0"/>
          <a:ext cx="1791992" cy="98983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519546</xdr:colOff>
      <xdr:row>10</xdr:row>
      <xdr:rowOff>30925</xdr:rowOff>
    </xdr:from>
    <xdr:to>
      <xdr:col>12</xdr:col>
      <xdr:colOff>571501</xdr:colOff>
      <xdr:row>19</xdr:row>
      <xdr:rowOff>242454</xdr:rowOff>
    </xdr:to>
    <xdr:graphicFrame macro="">
      <xdr:nvGraphicFramePr>
        <xdr:cNvPr id="3" name="Chart 2">
          <a:extLst>
            <a:ext uri="{FF2B5EF4-FFF2-40B4-BE49-F238E27FC236}">
              <a16:creationId xmlns:a16="http://schemas.microsoft.com/office/drawing/2014/main" id="{1092F3E9-59AF-4287-A15A-CA00C458C9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938892</xdr:colOff>
      <xdr:row>2</xdr:row>
      <xdr:rowOff>793</xdr:rowOff>
    </xdr:from>
    <xdr:to>
      <xdr:col>5</xdr:col>
      <xdr:colOff>1124630</xdr:colOff>
      <xdr:row>2</xdr:row>
      <xdr:rowOff>139699</xdr:rowOff>
    </xdr:to>
    <xdr:sp macro="" textlink="">
      <xdr:nvSpPr>
        <xdr:cNvPr id="2" name="Flèche vers le bas 1"/>
        <xdr:cNvSpPr/>
      </xdr:nvSpPr>
      <xdr:spPr>
        <a:xfrm>
          <a:off x="5431517" y="572293"/>
          <a:ext cx="185738" cy="138906"/>
        </a:xfrm>
        <a:prstGeom prst="downArrow">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solidFill>
              <a:srgbClr val="FF0000"/>
            </a:solidFill>
          </a:endParaRPr>
        </a:p>
      </xdr:txBody>
    </xdr:sp>
    <xdr:clientData/>
  </xdr:twoCellAnchor>
  <xdr:twoCellAnchor>
    <xdr:from>
      <xdr:col>7</xdr:col>
      <xdr:colOff>519546</xdr:colOff>
      <xdr:row>20</xdr:row>
      <xdr:rowOff>0</xdr:rowOff>
    </xdr:from>
    <xdr:to>
      <xdr:col>12</xdr:col>
      <xdr:colOff>623455</xdr:colOff>
      <xdr:row>40</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12</xdr:col>
          <xdr:colOff>790575</xdr:colOff>
          <xdr:row>0</xdr:row>
          <xdr:rowOff>190500</xdr:rowOff>
        </xdr:from>
        <xdr:to>
          <xdr:col>14</xdr:col>
          <xdr:colOff>885825</xdr:colOff>
          <xdr:row>1</xdr:row>
          <xdr:rowOff>409575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r-FR" sz="1200" b="0" i="0" u="none" strike="noStrike" baseline="0">
                  <a:solidFill>
                    <a:srgbClr val="000000"/>
                  </a:solidFill>
                  <a:latin typeface="Century Gothic"/>
                </a:rPr>
                <a:t>Remettre à zéro mes données</a:t>
              </a:r>
            </a:p>
          </xdr:txBody>
        </xdr:sp>
        <xdr:clientData fPrintsWithSheet="0"/>
      </xdr:twoCellAnchor>
    </mc:Choice>
    <mc:Fallback/>
  </mc:AlternateContent>
  <xdr:twoCellAnchor editAs="oneCell">
    <xdr:from>
      <xdr:col>0</xdr:col>
      <xdr:colOff>0</xdr:colOff>
      <xdr:row>0</xdr:row>
      <xdr:rowOff>0</xdr:rowOff>
    </xdr:from>
    <xdr:to>
      <xdr:col>0</xdr:col>
      <xdr:colOff>2284476</xdr:colOff>
      <xdr:row>3</xdr:row>
      <xdr:rowOff>45888</xdr:rowOff>
    </xdr:to>
    <xdr:pic>
      <xdr:nvPicPr>
        <xdr:cNvPr id="8" name="Image 7"/>
        <xdr:cNvPicPr>
          <a:picLocks noChangeAspect="1"/>
        </xdr:cNvPicPr>
      </xdr:nvPicPr>
      <xdr:blipFill rotWithShape="1">
        <a:blip xmlns:r="http://schemas.openxmlformats.org/officeDocument/2006/relationships" r:embed="rId3"/>
        <a:srcRect t="36799" r="60903" b="19827"/>
        <a:stretch/>
      </xdr:blipFill>
      <xdr:spPr>
        <a:xfrm>
          <a:off x="0" y="0"/>
          <a:ext cx="2284476" cy="1242619"/>
        </a:xfrm>
        <a:prstGeom prst="rect">
          <a:avLst/>
        </a:prstGeom>
        <a:ln>
          <a:noFill/>
        </a:ln>
      </xdr:spPr>
    </xdr:pic>
    <xdr:clientData/>
  </xdr:twoCellAnchor>
  <xdr:twoCellAnchor>
    <xdr:from>
      <xdr:col>8</xdr:col>
      <xdr:colOff>-1</xdr:colOff>
      <xdr:row>40</xdr:row>
      <xdr:rowOff>51956</xdr:rowOff>
    </xdr:from>
    <xdr:to>
      <xdr:col>12</xdr:col>
      <xdr:colOff>606136</xdr:colOff>
      <xdr:row>49</xdr:row>
      <xdr:rowOff>225136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7</xdr:col>
      <xdr:colOff>304800</xdr:colOff>
      <xdr:row>10</xdr:row>
      <xdr:rowOff>47625</xdr:rowOff>
    </xdr:to>
    <xdr:sp macro="" textlink="">
      <xdr:nvSpPr>
        <xdr:cNvPr id="5121" name="AutoShape 1" descr="Fiches SFAR Green - La SFAR"/>
        <xdr:cNvSpPr>
          <a:spLocks noChangeAspect="1" noChangeArrowheads="1"/>
        </xdr:cNvSpPr>
      </xdr:nvSpPr>
      <xdr:spPr bwMode="auto">
        <a:xfrm>
          <a:off x="7924800" y="2952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571499</xdr:colOff>
      <xdr:row>11</xdr:row>
      <xdr:rowOff>0</xdr:rowOff>
    </xdr:from>
    <xdr:to>
      <xdr:col>5</xdr:col>
      <xdr:colOff>1447800</xdr:colOff>
      <xdr:row>12</xdr:row>
      <xdr:rowOff>106444</xdr:rowOff>
    </xdr:to>
    <xdr:pic>
      <xdr:nvPicPr>
        <xdr:cNvPr id="4" name="Image 3" descr="Fiches SFAR Green - La SFAR">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33899" y="4808455"/>
          <a:ext cx="1866901" cy="630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476251</xdr:colOff>
      <xdr:row>20</xdr:row>
      <xdr:rowOff>9525</xdr:rowOff>
    </xdr:from>
    <xdr:to>
      <xdr:col>5</xdr:col>
      <xdr:colOff>1219200</xdr:colOff>
      <xdr:row>21</xdr:row>
      <xdr:rowOff>40638</xdr:rowOff>
    </xdr:to>
    <xdr:pic>
      <xdr:nvPicPr>
        <xdr:cNvPr id="2" name="Image 1">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4438651" y="7105650"/>
          <a:ext cx="1733549" cy="1116963"/>
        </a:xfrm>
        <a:prstGeom prst="rect">
          <a:avLst/>
        </a:prstGeom>
      </xdr:spPr>
    </xdr:pic>
    <xdr:clientData/>
  </xdr:twoCellAnchor>
  <xdr:twoCellAnchor editAs="oneCell">
    <xdr:from>
      <xdr:col>0</xdr:col>
      <xdr:colOff>0</xdr:colOff>
      <xdr:row>0</xdr:row>
      <xdr:rowOff>0</xdr:rowOff>
    </xdr:from>
    <xdr:to>
      <xdr:col>1</xdr:col>
      <xdr:colOff>781050</xdr:colOff>
      <xdr:row>1</xdr:row>
      <xdr:rowOff>216603</xdr:rowOff>
    </xdr:to>
    <xdr:pic>
      <xdr:nvPicPr>
        <xdr:cNvPr id="6" name="Image 5"/>
        <xdr:cNvPicPr>
          <a:picLocks noChangeAspect="1"/>
        </xdr:cNvPicPr>
      </xdr:nvPicPr>
      <xdr:blipFill rotWithShape="1">
        <a:blip xmlns:r="http://schemas.openxmlformats.org/officeDocument/2006/relationships" r:embed="rId5"/>
        <a:srcRect t="36799" r="60903" b="19827"/>
        <a:stretch/>
      </xdr:blipFill>
      <xdr:spPr>
        <a:xfrm>
          <a:off x="0" y="0"/>
          <a:ext cx="1771650" cy="978603"/>
        </a:xfrm>
        <a:prstGeom prst="rect">
          <a:avLst/>
        </a:prstGeom>
        <a:ln>
          <a:noFill/>
        </a:ln>
      </xdr:spPr>
    </xdr:pic>
    <xdr:clientData/>
  </xdr:twoCellAnchor>
</xdr:wsDr>
</file>

<file path=xl/theme/theme1.xml><?xml version="1.0" encoding="utf-8"?>
<a:theme xmlns:a="http://schemas.openxmlformats.org/drawingml/2006/main" name="RCoAThem">
  <a:themeElements>
    <a:clrScheme name="RCoA Branding 2016">
      <a:dk1>
        <a:sysClr val="windowText" lastClr="000000"/>
      </a:dk1>
      <a:lt1>
        <a:sysClr val="window" lastClr="FFFFFF"/>
      </a:lt1>
      <a:dk2>
        <a:srgbClr val="000000"/>
      </a:dk2>
      <a:lt2>
        <a:srgbClr val="FFFFFF"/>
      </a:lt2>
      <a:accent1>
        <a:srgbClr val="291F51"/>
      </a:accent1>
      <a:accent2>
        <a:srgbClr val="50ABBF"/>
      </a:accent2>
      <a:accent3>
        <a:srgbClr val="8A5D9A"/>
      </a:accent3>
      <a:accent4>
        <a:srgbClr val="83B9E2"/>
      </a:accent4>
      <a:accent5>
        <a:srgbClr val="CD6084"/>
      </a:accent5>
      <a:accent6>
        <a:srgbClr val="888A88"/>
      </a:accent6>
      <a:hlink>
        <a:srgbClr val="50ABBF"/>
      </a:hlink>
      <a:folHlink>
        <a:srgbClr val="800080"/>
      </a:folHlink>
    </a:clrScheme>
    <a:fontScheme name="RCoA Branding Fonts">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RCoA Branding 2016">
    <a:dk1>
      <a:sysClr val="windowText" lastClr="000000"/>
    </a:dk1>
    <a:lt1>
      <a:sysClr val="window" lastClr="FFFFFF"/>
    </a:lt1>
    <a:dk2>
      <a:srgbClr val="000000"/>
    </a:dk2>
    <a:lt2>
      <a:srgbClr val="FFFFFF"/>
    </a:lt2>
    <a:accent1>
      <a:srgbClr val="291F51"/>
    </a:accent1>
    <a:accent2>
      <a:srgbClr val="50ABBF"/>
    </a:accent2>
    <a:accent3>
      <a:srgbClr val="8A5D9A"/>
    </a:accent3>
    <a:accent4>
      <a:srgbClr val="83B9E2"/>
    </a:accent4>
    <a:accent5>
      <a:srgbClr val="CD6084"/>
    </a:accent5>
    <a:accent6>
      <a:srgbClr val="888A88"/>
    </a:accent6>
    <a:hlink>
      <a:srgbClr val="50ABBF"/>
    </a:hlink>
    <a:folHlink>
      <a:srgbClr val="800080"/>
    </a:folHlink>
  </a:clrScheme>
  <a:fontScheme name="RCoA Branding Fonts">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ipcc.ch/site/assets/uploads/sites/4/2020/06/SRCCL_SPM_fr.pdf" TargetMode="External"/><Relationship Id="rId2" Type="http://schemas.openxmlformats.org/officeDocument/2006/relationships/hyperlink" Target="https://agupubs.onlinelibrary.wiley.com/doi/epdf/10.1029/2019RG000691" TargetMode="External"/><Relationship Id="rId1" Type="http://schemas.openxmlformats.org/officeDocument/2006/relationships/hyperlink" Target="https://rcoa.ac.uk/about-college/strategy-vision/environment-sustainability/annual-anaesthetic-departmental-calculato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hyperlink" Target="https://rcoa.ac.uk/about-college/strategy-vision/environment-sustainability/anaesthetic-impact-calculator" TargetMode="External"/><Relationship Id="rId3" Type="http://schemas.openxmlformats.org/officeDocument/2006/relationships/hyperlink" Target="https://monconvertisseurco2.fr/" TargetMode="External"/><Relationship Id="rId7" Type="http://schemas.openxmlformats.org/officeDocument/2006/relationships/hyperlink" Target="https://sfar.org/download/fiche-6-reduction-de-la-pollution-pas-les-anesthesiques-inhales/" TargetMode="External"/><Relationship Id="rId2" Type="http://schemas.openxmlformats.org/officeDocument/2006/relationships/hyperlink" Target="https://rcoa.ac.uk/about-college/strategy-vision/environment-sustainability/anaesthetic-impact-calculator" TargetMode="External"/><Relationship Id="rId1" Type="http://schemas.openxmlformats.org/officeDocument/2006/relationships/hyperlink" Target="https://www.has-sante.fr/jcms/r_1495044/fr/mettre-en-oeuvre-la-certification-pour-la-qualite-des-soins" TargetMode="External"/><Relationship Id="rId6" Type="http://schemas.openxmlformats.org/officeDocument/2006/relationships/hyperlink" Target="https://sfar.org/download/fiche-7-reduite-lutilisation-du-protoxyde-dazote/" TargetMode="External"/><Relationship Id="rId5" Type="http://schemas.openxmlformats.org/officeDocument/2006/relationships/hyperlink" Target="https://sfar.org/download/sortir-du-protoxyde-dazote-nitrous-oxyde-exit/" TargetMode="External"/><Relationship Id="rId10" Type="http://schemas.openxmlformats.org/officeDocument/2006/relationships/drawing" Target="../drawings/drawing3.xml"/><Relationship Id="rId4" Type="http://schemas.openxmlformats.org/officeDocument/2006/relationships/hyperlink" Target="https://sfar.org/download/impact-environnemental-du-propofo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7" tint="-0.499984740745262"/>
  </sheetPr>
  <dimension ref="A1:H41"/>
  <sheetViews>
    <sheetView showGridLines="0" zoomScaleNormal="100" workbookViewId="0">
      <selection activeCell="H6" sqref="H6"/>
    </sheetView>
  </sheetViews>
  <sheetFormatPr baseColWidth="10" defaultRowHeight="15" x14ac:dyDescent="0.25"/>
  <cols>
    <col min="1" max="1" width="11.5546875" style="60" customWidth="1"/>
    <col min="2" max="5" width="11.5546875" style="60"/>
    <col min="6" max="6" width="18" style="60" customWidth="1"/>
    <col min="7" max="16384" width="11.5546875" style="60"/>
  </cols>
  <sheetData>
    <row r="1" spans="1:7" ht="15" customHeight="1" x14ac:dyDescent="0.25">
      <c r="C1" s="213" t="s">
        <v>195</v>
      </c>
      <c r="D1" s="213"/>
      <c r="E1" s="213"/>
      <c r="F1" s="213"/>
    </row>
    <row r="2" spans="1:7" ht="15" customHeight="1" x14ac:dyDescent="0.25">
      <c r="C2" s="213"/>
      <c r="D2" s="213"/>
      <c r="E2" s="213"/>
      <c r="F2" s="213"/>
    </row>
    <row r="3" spans="1:7" ht="15" customHeight="1" x14ac:dyDescent="0.25">
      <c r="C3" s="213"/>
      <c r="D3" s="213"/>
      <c r="E3" s="213"/>
      <c r="F3" s="213"/>
    </row>
    <row r="4" spans="1:7" ht="5.25" customHeight="1" x14ac:dyDescent="0.25">
      <c r="C4" s="68"/>
      <c r="D4" s="68"/>
      <c r="E4" s="68"/>
      <c r="F4" s="68"/>
      <c r="G4" s="61"/>
    </row>
    <row r="5" spans="1:7" ht="15" customHeight="1" x14ac:dyDescent="0.25">
      <c r="C5" s="214" t="s">
        <v>29</v>
      </c>
      <c r="D5" s="214"/>
      <c r="E5" s="214"/>
      <c r="F5" s="214"/>
    </row>
    <row r="6" spans="1:7" ht="15" customHeight="1" thickBot="1" x14ac:dyDescent="0.3">
      <c r="C6" s="68"/>
      <c r="D6" s="68"/>
      <c r="E6" s="212" t="s">
        <v>258</v>
      </c>
      <c r="F6" s="212"/>
    </row>
    <row r="7" spans="1:7" ht="15.75" customHeight="1" x14ac:dyDescent="0.25">
      <c r="A7" s="224" t="s">
        <v>41</v>
      </c>
      <c r="B7" s="225"/>
      <c r="C7" s="225"/>
      <c r="D7" s="225"/>
      <c r="E7" s="225"/>
      <c r="F7" s="226"/>
    </row>
    <row r="8" spans="1:7" ht="49.5" customHeight="1" x14ac:dyDescent="0.25">
      <c r="A8" s="190" t="s">
        <v>30</v>
      </c>
      <c r="B8" s="191"/>
      <c r="C8" s="191"/>
      <c r="D8" s="191"/>
      <c r="E8" s="191"/>
      <c r="F8" s="192"/>
    </row>
    <row r="9" spans="1:7" ht="41.25" customHeight="1" x14ac:dyDescent="0.25">
      <c r="A9" s="190" t="s">
        <v>37</v>
      </c>
      <c r="B9" s="191"/>
      <c r="C9" s="191"/>
      <c r="D9" s="191"/>
      <c r="E9" s="191"/>
      <c r="F9" s="192"/>
    </row>
    <row r="10" spans="1:7" ht="15.75" customHeight="1" x14ac:dyDescent="0.25">
      <c r="A10" s="187" t="s">
        <v>28</v>
      </c>
      <c r="B10" s="188"/>
      <c r="C10" s="188"/>
      <c r="D10" s="188"/>
      <c r="E10" s="188"/>
      <c r="F10" s="189"/>
    </row>
    <row r="11" spans="1:7" ht="31.5" customHeight="1" x14ac:dyDescent="0.25">
      <c r="A11" s="215" t="s">
        <v>196</v>
      </c>
      <c r="B11" s="216"/>
      <c r="C11" s="216"/>
      <c r="D11" s="216"/>
      <c r="E11" s="216"/>
      <c r="F11" s="217"/>
    </row>
    <row r="12" spans="1:7" ht="14.25" customHeight="1" x14ac:dyDescent="0.25">
      <c r="A12" s="193" t="s">
        <v>61</v>
      </c>
      <c r="B12" s="194"/>
      <c r="C12" s="194"/>
      <c r="D12" s="194"/>
      <c r="E12" s="194"/>
      <c r="F12" s="195"/>
    </row>
    <row r="13" spans="1:7" ht="53.25" customHeight="1" x14ac:dyDescent="0.25">
      <c r="A13" s="190" t="s">
        <v>197</v>
      </c>
      <c r="B13" s="191"/>
      <c r="C13" s="191"/>
      <c r="D13" s="191"/>
      <c r="E13" s="191"/>
      <c r="F13" s="192"/>
    </row>
    <row r="14" spans="1:7" ht="14.25" customHeight="1" x14ac:dyDescent="0.25">
      <c r="A14" s="193" t="s">
        <v>62</v>
      </c>
      <c r="B14" s="194"/>
      <c r="C14" s="194"/>
      <c r="D14" s="194"/>
      <c r="E14" s="194"/>
      <c r="F14" s="195"/>
    </row>
    <row r="15" spans="1:7" x14ac:dyDescent="0.25">
      <c r="A15" s="71" t="s">
        <v>198</v>
      </c>
      <c r="B15" s="72"/>
      <c r="C15" s="72"/>
      <c r="D15" s="72"/>
      <c r="E15" s="72"/>
      <c r="F15" s="73"/>
    </row>
    <row r="16" spans="1:7" x14ac:dyDescent="0.25">
      <c r="A16" s="71" t="s">
        <v>38</v>
      </c>
      <c r="B16" s="72"/>
      <c r="C16" s="72"/>
      <c r="D16" s="72"/>
      <c r="E16" s="72"/>
      <c r="F16" s="73"/>
    </row>
    <row r="17" spans="1:8" x14ac:dyDescent="0.25">
      <c r="A17" s="74" t="s">
        <v>63</v>
      </c>
      <c r="B17" s="72"/>
      <c r="C17" s="72"/>
      <c r="D17" s="72"/>
      <c r="E17" s="72"/>
      <c r="F17" s="73"/>
    </row>
    <row r="18" spans="1:8" ht="27.75" customHeight="1" x14ac:dyDescent="0.25">
      <c r="A18" s="190" t="s">
        <v>43</v>
      </c>
      <c r="B18" s="191"/>
      <c r="C18" s="191"/>
      <c r="D18" s="191"/>
      <c r="E18" s="191"/>
      <c r="F18" s="192"/>
    </row>
    <row r="19" spans="1:8" x14ac:dyDescent="0.25">
      <c r="A19" s="187" t="s">
        <v>199</v>
      </c>
      <c r="B19" s="188"/>
      <c r="C19" s="188"/>
      <c r="D19" s="188"/>
      <c r="E19" s="188"/>
      <c r="F19" s="189"/>
    </row>
    <row r="20" spans="1:8" x14ac:dyDescent="0.25">
      <c r="A20" s="218" t="s">
        <v>200</v>
      </c>
      <c r="B20" s="219"/>
      <c r="C20" s="219"/>
      <c r="D20" s="219"/>
      <c r="E20" s="219"/>
      <c r="F20" s="220"/>
    </row>
    <row r="21" spans="1:8" ht="23.25" customHeight="1" x14ac:dyDescent="0.25">
      <c r="A21" s="221" t="s">
        <v>86</v>
      </c>
      <c r="B21" s="191"/>
      <c r="C21" s="191"/>
      <c r="D21" s="191"/>
      <c r="E21" s="191"/>
      <c r="F21" s="192"/>
    </row>
    <row r="22" spans="1:8" ht="15" customHeight="1" x14ac:dyDescent="0.25">
      <c r="A22" s="221" t="s">
        <v>87</v>
      </c>
      <c r="B22" s="222"/>
      <c r="C22" s="222"/>
      <c r="D22" s="222"/>
      <c r="E22" s="222"/>
      <c r="F22" s="223"/>
    </row>
    <row r="23" spans="1:8" ht="27" customHeight="1" thickBot="1" x14ac:dyDescent="0.3">
      <c r="A23" s="200" t="s">
        <v>88</v>
      </c>
      <c r="B23" s="201"/>
      <c r="C23" s="201"/>
      <c r="D23" s="201"/>
      <c r="E23" s="201"/>
      <c r="F23" s="202"/>
    </row>
    <row r="24" spans="1:8" ht="13.5" customHeight="1" thickBot="1" x14ac:dyDescent="0.3">
      <c r="A24" s="187" t="s">
        <v>40</v>
      </c>
      <c r="B24" s="188"/>
      <c r="C24" s="188"/>
      <c r="D24" s="188"/>
      <c r="E24" s="188"/>
      <c r="F24" s="189"/>
    </row>
    <row r="25" spans="1:8" ht="45" customHeight="1" x14ac:dyDescent="0.25">
      <c r="A25" s="197" t="s">
        <v>74</v>
      </c>
      <c r="B25" s="198"/>
      <c r="C25" s="198"/>
      <c r="D25" s="198"/>
      <c r="E25" s="198"/>
      <c r="F25" s="199"/>
    </row>
    <row r="26" spans="1:8" ht="9.75" customHeight="1" x14ac:dyDescent="0.25">
      <c r="A26" s="65"/>
      <c r="B26" s="66"/>
      <c r="C26" s="66"/>
      <c r="D26" s="66"/>
      <c r="E26" s="66"/>
      <c r="F26" s="67"/>
    </row>
    <row r="27" spans="1:8" ht="15" customHeight="1" x14ac:dyDescent="0.25">
      <c r="A27" s="205" t="s">
        <v>201</v>
      </c>
      <c r="B27" s="206"/>
      <c r="C27" s="207"/>
      <c r="D27" s="79" t="s">
        <v>6</v>
      </c>
      <c r="E27" s="79" t="s">
        <v>32</v>
      </c>
      <c r="F27" s="82" t="s">
        <v>34</v>
      </c>
    </row>
    <row r="28" spans="1:8" x14ac:dyDescent="0.25">
      <c r="A28" s="205"/>
      <c r="B28" s="206"/>
      <c r="C28" s="207"/>
      <c r="D28" s="77" t="s">
        <v>2</v>
      </c>
      <c r="E28" s="77">
        <v>2720</v>
      </c>
      <c r="F28" s="203" t="s">
        <v>35</v>
      </c>
      <c r="G28" s="69"/>
    </row>
    <row r="29" spans="1:8" x14ac:dyDescent="0.25">
      <c r="A29" s="205"/>
      <c r="B29" s="206"/>
      <c r="C29" s="207"/>
      <c r="D29" s="76" t="s">
        <v>1</v>
      </c>
      <c r="E29" s="76">
        <v>565</v>
      </c>
      <c r="F29" s="204"/>
      <c r="G29" s="69"/>
    </row>
    <row r="30" spans="1:8" ht="23.25" customHeight="1" x14ac:dyDescent="0.25">
      <c r="A30" s="208" t="s">
        <v>33</v>
      </c>
      <c r="B30" s="209"/>
      <c r="C30" s="210"/>
      <c r="D30" s="75" t="s">
        <v>0</v>
      </c>
      <c r="E30" s="75">
        <v>205</v>
      </c>
      <c r="F30" s="204"/>
      <c r="G30" s="69"/>
    </row>
    <row r="31" spans="1:8" ht="21" customHeight="1" x14ac:dyDescent="0.25">
      <c r="A31" s="208"/>
      <c r="B31" s="209"/>
      <c r="C31" s="210"/>
      <c r="D31" s="78" t="s">
        <v>7</v>
      </c>
      <c r="E31" s="78">
        <v>265</v>
      </c>
      <c r="F31" s="83" t="s">
        <v>36</v>
      </c>
      <c r="G31" s="81"/>
    </row>
    <row r="32" spans="1:8" ht="9" customHeight="1" x14ac:dyDescent="0.25">
      <c r="A32" s="84"/>
      <c r="B32" s="85"/>
      <c r="C32" s="85"/>
      <c r="D32" s="63"/>
      <c r="E32" s="63"/>
      <c r="F32" s="86"/>
      <c r="H32" s="70"/>
    </row>
    <row r="33" spans="1:6" ht="35.25" customHeight="1" x14ac:dyDescent="0.25">
      <c r="A33" s="190" t="s">
        <v>39</v>
      </c>
      <c r="B33" s="191"/>
      <c r="C33" s="191"/>
      <c r="D33" s="191"/>
      <c r="E33" s="191"/>
      <c r="F33" s="192"/>
    </row>
    <row r="34" spans="1:6" ht="5.25" customHeight="1" x14ac:dyDescent="0.25">
      <c r="A34" s="62"/>
      <c r="B34" s="63"/>
      <c r="C34" s="63"/>
      <c r="D34" s="63"/>
      <c r="E34" s="63"/>
      <c r="F34" s="64"/>
    </row>
    <row r="35" spans="1:6" ht="55.5" customHeight="1" thickBot="1" x14ac:dyDescent="0.3">
      <c r="A35" s="200" t="s">
        <v>202</v>
      </c>
      <c r="B35" s="201"/>
      <c r="C35" s="201"/>
      <c r="D35" s="201"/>
      <c r="E35" s="201"/>
      <c r="F35" s="202"/>
    </row>
    <row r="36" spans="1:6" ht="5.25" customHeight="1" x14ac:dyDescent="0.25"/>
    <row r="37" spans="1:6" x14ac:dyDescent="0.25">
      <c r="A37" s="87" t="s">
        <v>42</v>
      </c>
      <c r="B37" s="80"/>
      <c r="C37" s="80"/>
      <c r="D37" s="80"/>
      <c r="E37" s="80"/>
      <c r="F37" s="80"/>
    </row>
    <row r="38" spans="1:6" x14ac:dyDescent="0.25">
      <c r="A38" s="80" t="s">
        <v>89</v>
      </c>
      <c r="B38" s="80"/>
      <c r="C38" s="80"/>
      <c r="D38" s="80"/>
      <c r="E38" s="80"/>
      <c r="F38" s="80"/>
    </row>
    <row r="39" spans="1:6" ht="24.75" customHeight="1" x14ac:dyDescent="0.25">
      <c r="A39" s="211" t="s">
        <v>194</v>
      </c>
      <c r="B39" s="211"/>
      <c r="C39" s="211"/>
      <c r="D39" s="211"/>
      <c r="E39" s="211"/>
      <c r="F39" s="211"/>
    </row>
    <row r="40" spans="1:6" ht="12.75" customHeight="1" x14ac:dyDescent="0.25">
      <c r="A40" s="80"/>
      <c r="B40" s="80"/>
      <c r="C40" s="80"/>
      <c r="D40" s="80"/>
      <c r="E40" s="80"/>
      <c r="F40" s="80"/>
    </row>
    <row r="41" spans="1:6" x14ac:dyDescent="0.25">
      <c r="A41" s="196" t="s">
        <v>203</v>
      </c>
      <c r="B41" s="196"/>
      <c r="C41" s="196"/>
      <c r="D41" s="196"/>
      <c r="E41" s="196"/>
      <c r="F41" s="196"/>
    </row>
  </sheetData>
  <sheetProtection algorithmName="SHA-512" hashValue="igBqaA0OVAdYClfzhMGQjm+0MggyI26Mz8rVIY4YpvsFptGMRCMh+6WNwlI5VmFStABB+BpNHKrMB+Fb+lYSJA==" saltValue="QJHe4BPQMvkoUy/gKfYsKg==" spinCount="100000" sheet="1" objects="1" scenarios="1"/>
  <protectedRanges>
    <protectedRange sqref="E28:E31" name="PGR100"/>
  </protectedRanges>
  <mergeCells count="26">
    <mergeCell ref="E6:F6"/>
    <mergeCell ref="C1:F3"/>
    <mergeCell ref="C5:F5"/>
    <mergeCell ref="A23:F23"/>
    <mergeCell ref="A11:F11"/>
    <mergeCell ref="A19:F19"/>
    <mergeCell ref="A20:F20"/>
    <mergeCell ref="A21:F21"/>
    <mergeCell ref="A22:F22"/>
    <mergeCell ref="A7:F7"/>
    <mergeCell ref="A10:F10"/>
    <mergeCell ref="A8:F8"/>
    <mergeCell ref="A9:F9"/>
    <mergeCell ref="A24:F24"/>
    <mergeCell ref="A18:F18"/>
    <mergeCell ref="A13:F13"/>
    <mergeCell ref="A12:F12"/>
    <mergeCell ref="A41:F41"/>
    <mergeCell ref="A25:F25"/>
    <mergeCell ref="A33:F33"/>
    <mergeCell ref="A35:F35"/>
    <mergeCell ref="F28:F30"/>
    <mergeCell ref="A27:C29"/>
    <mergeCell ref="A30:C31"/>
    <mergeCell ref="A14:F14"/>
    <mergeCell ref="A39:F39"/>
  </mergeCells>
  <hyperlinks>
    <hyperlink ref="A11:F11" r:id="rId1" display="La calculette proposée par l’OMEDIT IDF a été élaborée à partir de l’Annual Anaesthetic Departmental Calculator- Royal COllege of Anaesthetists. Un grand merci au Dr Tom Pierce, pour son aide méthodologique. "/>
    <hyperlink ref="F28" r:id="rId2" display="1 Hodnebrog et al Reviews of Geophysics 2020"/>
    <hyperlink ref="F31" r:id="rId3" display="2 Rapport du GIEC 202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50"/>
  </sheetPr>
  <dimension ref="A1:L52"/>
  <sheetViews>
    <sheetView showGridLines="0" tabSelected="1" zoomScale="80" zoomScaleNormal="80" workbookViewId="0">
      <selection activeCell="A12" sqref="A12:F12"/>
    </sheetView>
  </sheetViews>
  <sheetFormatPr baseColWidth="10" defaultColWidth="11.109375" defaultRowHeight="15.75" x14ac:dyDescent="0.3"/>
  <cols>
    <col min="1" max="1" width="33.33203125" style="9" customWidth="1"/>
    <col min="2" max="2" width="19" style="10" customWidth="1"/>
    <col min="3" max="3" width="16.88671875" style="9" hidden="1" customWidth="1"/>
    <col min="4" max="4" width="16.33203125" style="9" hidden="1" customWidth="1"/>
    <col min="5" max="5" width="12.33203125" style="9" hidden="1" customWidth="1"/>
    <col min="6" max="6" width="25.33203125" style="9" customWidth="1"/>
    <col min="7" max="7" width="22.33203125" style="9" customWidth="1"/>
    <col min="8" max="8" width="6.21875" style="9" customWidth="1"/>
    <col min="9" max="10" width="17.33203125" style="9" customWidth="1"/>
    <col min="11" max="11" width="14.33203125" style="9" customWidth="1"/>
    <col min="12" max="12" width="19.109375" style="9" customWidth="1"/>
    <col min="13" max="16384" width="11.109375" style="9"/>
  </cols>
  <sheetData>
    <row r="1" spans="1:12" s="5" customFormat="1" ht="39" customHeight="1" thickBot="1" x14ac:dyDescent="0.35">
      <c r="A1" s="107"/>
      <c r="B1" s="232" t="s">
        <v>69</v>
      </c>
      <c r="C1" s="232"/>
      <c r="D1" s="232"/>
      <c r="E1" s="232"/>
      <c r="F1" s="232"/>
      <c r="G1" s="232"/>
      <c r="I1" s="110" t="s">
        <v>246</v>
      </c>
      <c r="J1" s="233" t="s">
        <v>82</v>
      </c>
      <c r="K1" s="234"/>
      <c r="L1" s="235"/>
    </row>
    <row r="2" spans="1:12" s="5" customFormat="1" ht="42" customHeight="1" thickBot="1" x14ac:dyDescent="0.35">
      <c r="A2" s="17"/>
      <c r="E2" s="6"/>
      <c r="F2" s="112" t="s">
        <v>75</v>
      </c>
      <c r="G2" s="7"/>
      <c r="I2" s="110" t="s">
        <v>70</v>
      </c>
      <c r="J2" s="233" t="s">
        <v>82</v>
      </c>
      <c r="K2" s="234"/>
      <c r="L2" s="235"/>
    </row>
    <row r="3" spans="1:12" s="5" customFormat="1" ht="13.5" customHeight="1" thickBot="1" x14ac:dyDescent="0.35">
      <c r="A3" s="17"/>
      <c r="E3" s="6"/>
      <c r="F3" s="50"/>
      <c r="G3" s="7"/>
      <c r="K3" s="7"/>
    </row>
    <row r="4" spans="1:12" s="5" customFormat="1" ht="68.25" customHeight="1" thickBot="1" x14ac:dyDescent="0.35">
      <c r="A4" s="2"/>
      <c r="B4" s="46" t="s">
        <v>12</v>
      </c>
      <c r="C4" s="46" t="s">
        <v>12</v>
      </c>
      <c r="D4" s="30"/>
      <c r="E4" s="45" t="s">
        <v>13</v>
      </c>
      <c r="F4" s="46" t="s">
        <v>71</v>
      </c>
      <c r="G4" s="47" t="s">
        <v>76</v>
      </c>
      <c r="I4" s="2"/>
      <c r="J4" s="113" t="s">
        <v>254</v>
      </c>
      <c r="K4" s="113" t="s">
        <v>78</v>
      </c>
      <c r="L4" s="113" t="s">
        <v>77</v>
      </c>
    </row>
    <row r="5" spans="1:12" s="5" customFormat="1" ht="22.5" customHeight="1" x14ac:dyDescent="0.3">
      <c r="A5" s="108" t="s">
        <v>84</v>
      </c>
      <c r="B5" s="38">
        <v>250</v>
      </c>
      <c r="C5" s="38">
        <v>250</v>
      </c>
      <c r="D5" s="33"/>
      <c r="E5" s="39">
        <f>Données!F3</f>
        <v>7.7900000000000011E-2</v>
      </c>
      <c r="F5" s="114">
        <v>0</v>
      </c>
      <c r="G5" s="40">
        <f>(E5*F5)*0.96</f>
        <v>0</v>
      </c>
      <c r="I5" s="31" t="s">
        <v>0</v>
      </c>
      <c r="J5" s="22">
        <f>F5*C5*10^-3</f>
        <v>0</v>
      </c>
      <c r="K5" s="22">
        <f>G5</f>
        <v>0</v>
      </c>
      <c r="L5" s="23" t="e">
        <f>(K5/$K$10)*100</f>
        <v>#DIV/0!</v>
      </c>
    </row>
    <row r="6" spans="1:12" s="5" customFormat="1" ht="18.75" x14ac:dyDescent="0.3">
      <c r="A6" s="26"/>
      <c r="B6" s="25"/>
      <c r="C6" s="25"/>
      <c r="D6" s="25"/>
      <c r="E6" s="27"/>
      <c r="F6" s="15"/>
      <c r="G6" s="28"/>
      <c r="I6" s="31" t="s">
        <v>1</v>
      </c>
      <c r="J6" s="22">
        <f>(F7*C7+F8*C8)*10^-3</f>
        <v>0</v>
      </c>
      <c r="K6" s="22">
        <f>SUM(G7:G8)</f>
        <v>0</v>
      </c>
      <c r="L6" s="23" t="e">
        <f>(K6/$K$10)*100</f>
        <v>#DIV/0!</v>
      </c>
    </row>
    <row r="7" spans="1:12" s="5" customFormat="1" ht="22.5" customHeight="1" x14ac:dyDescent="0.3">
      <c r="A7" s="237" t="s">
        <v>83</v>
      </c>
      <c r="B7" s="33">
        <v>100</v>
      </c>
      <c r="C7" s="33">
        <v>100</v>
      </c>
      <c r="D7" s="33"/>
      <c r="E7" s="37">
        <f>Données!F5</f>
        <v>8.4523999999999988E-2</v>
      </c>
      <c r="F7" s="115">
        <v>0</v>
      </c>
      <c r="G7" s="35">
        <f>E7*F7</f>
        <v>0</v>
      </c>
      <c r="I7" s="31" t="s">
        <v>2</v>
      </c>
      <c r="J7" s="22">
        <f>F10*C10*10^-3</f>
        <v>0</v>
      </c>
      <c r="K7" s="22">
        <f>G10</f>
        <v>0</v>
      </c>
      <c r="L7" s="23" t="e">
        <f>(K7/$K$10)*100</f>
        <v>#DIV/0!</v>
      </c>
    </row>
    <row r="8" spans="1:12" s="5" customFormat="1" ht="22.5" customHeight="1" x14ac:dyDescent="0.3">
      <c r="A8" s="238"/>
      <c r="B8" s="33">
        <v>250</v>
      </c>
      <c r="C8" s="33">
        <v>250</v>
      </c>
      <c r="D8" s="33"/>
      <c r="E8" s="37">
        <f>Données!F4</f>
        <v>0.21131</v>
      </c>
      <c r="F8" s="115">
        <v>0</v>
      </c>
      <c r="G8" s="35">
        <f>E8*F8</f>
        <v>0</v>
      </c>
      <c r="I8" s="31" t="s">
        <v>7</v>
      </c>
      <c r="J8" s="22">
        <f>(F15*C15+F16*C16+F17*C17+F18*C18+F19*C19+F20*C20+F21*C21+F22*C22+F23*C23+F24*C24+F25*C25)*1000</f>
        <v>0</v>
      </c>
      <c r="K8" s="22">
        <f>SUM(G15:G25)</f>
        <v>0</v>
      </c>
      <c r="L8" s="23" t="e">
        <f>(K8/$K$10)*100</f>
        <v>#DIV/0!</v>
      </c>
    </row>
    <row r="9" spans="1:12" s="5" customFormat="1" ht="18.75" x14ac:dyDescent="0.3">
      <c r="A9" s="26"/>
      <c r="B9" s="25"/>
      <c r="C9" s="25"/>
      <c r="D9" s="25"/>
      <c r="E9" s="27"/>
      <c r="F9" s="111"/>
      <c r="G9" s="28"/>
      <c r="I9" s="31" t="s">
        <v>159</v>
      </c>
      <c r="J9" s="22">
        <f>(F36*C36+F37*C37+F38*C38+C33*F33+C34*F34+F27*C27+F28*C28+C30*F30+C31*F31+F40*C40+F41*C41+F42*C42+F43*C43+F45*C45+F46*C46)*1000</f>
        <v>0</v>
      </c>
      <c r="K9" s="22">
        <f>SUM(G27:G46)</f>
        <v>0</v>
      </c>
      <c r="L9" s="23" t="e">
        <f>(K9/$K$10)*100</f>
        <v>#DIV/0!</v>
      </c>
    </row>
    <row r="10" spans="1:12" s="5" customFormat="1" ht="22.5" customHeight="1" x14ac:dyDescent="0.3">
      <c r="A10" s="109" t="s">
        <v>85</v>
      </c>
      <c r="B10" s="33">
        <v>240</v>
      </c>
      <c r="C10" s="33">
        <v>240</v>
      </c>
      <c r="D10" s="33"/>
      <c r="E10" s="37">
        <f>Données!F6</f>
        <v>0.95635200000000009</v>
      </c>
      <c r="F10" s="115">
        <v>0</v>
      </c>
      <c r="G10" s="35">
        <f>E10*F10</f>
        <v>0</v>
      </c>
      <c r="I10" s="11" t="s">
        <v>3</v>
      </c>
      <c r="J10" s="24">
        <f>SUM(J8:J9)</f>
        <v>0</v>
      </c>
      <c r="K10" s="24">
        <f>SUM(K5:K9)</f>
        <v>0</v>
      </c>
      <c r="L10" s="23" t="e">
        <f>SUM(L5:L9)</f>
        <v>#DIV/0!</v>
      </c>
    </row>
    <row r="11" spans="1:12" s="5" customFormat="1" ht="6.75" customHeight="1" x14ac:dyDescent="0.3">
      <c r="A11" s="2"/>
      <c r="B11" s="25"/>
      <c r="C11" s="2"/>
      <c r="D11" s="2"/>
      <c r="E11" s="14"/>
      <c r="F11" s="25"/>
      <c r="G11" s="12"/>
    </row>
    <row r="12" spans="1:12" s="5" customFormat="1" ht="35.25" customHeight="1" x14ac:dyDescent="0.3">
      <c r="A12" s="236" t="s">
        <v>79</v>
      </c>
      <c r="B12" s="236"/>
      <c r="C12" s="236"/>
      <c r="D12" s="236"/>
      <c r="E12" s="236"/>
      <c r="F12" s="236"/>
      <c r="G12" s="32">
        <f>SUM(G5:G10)</f>
        <v>0</v>
      </c>
      <c r="K12" s="7"/>
    </row>
    <row r="13" spans="1:12" s="5" customFormat="1" ht="9.75" customHeight="1" thickBot="1" x14ac:dyDescent="0.35">
      <c r="A13" s="17"/>
      <c r="E13" s="6"/>
      <c r="G13" s="7"/>
      <c r="K13" s="7"/>
    </row>
    <row r="14" spans="1:12" s="10" customFormat="1" ht="49.5" customHeight="1" thickBot="1" x14ac:dyDescent="0.35">
      <c r="A14" s="44" t="s">
        <v>11</v>
      </c>
      <c r="B14" s="46" t="s">
        <v>24</v>
      </c>
      <c r="C14" s="46" t="s">
        <v>247</v>
      </c>
      <c r="D14" s="46" t="s">
        <v>8</v>
      </c>
      <c r="E14" s="46" t="s">
        <v>9</v>
      </c>
      <c r="F14" s="45" t="s">
        <v>72</v>
      </c>
      <c r="G14" s="46" t="s">
        <v>76</v>
      </c>
      <c r="H14" s="9"/>
    </row>
    <row r="15" spans="1:12" s="10" customFormat="1" ht="24" customHeight="1" x14ac:dyDescent="0.3">
      <c r="A15" s="239" t="s">
        <v>73</v>
      </c>
      <c r="B15" s="41">
        <v>2</v>
      </c>
      <c r="C15" s="42">
        <v>0.8</v>
      </c>
      <c r="D15" s="186">
        <v>1.5</v>
      </c>
      <c r="E15" s="43">
        <f>(D15*Données!$B$2)/1000</f>
        <v>0.39750000000000002</v>
      </c>
      <c r="F15" s="114">
        <v>0</v>
      </c>
      <c r="G15" s="40">
        <f t="shared" ref="G15:G24" si="0">E15*F15</f>
        <v>0</v>
      </c>
      <c r="H15" s="9"/>
    </row>
    <row r="16" spans="1:12" s="10" customFormat="1" ht="22.5" customHeight="1" x14ac:dyDescent="0.3">
      <c r="A16" s="240"/>
      <c r="B16" s="41">
        <v>5</v>
      </c>
      <c r="C16" s="42">
        <v>2</v>
      </c>
      <c r="D16" s="186">
        <v>3.75</v>
      </c>
      <c r="E16" s="43">
        <f>(D16*Données!$B$2)/1000</f>
        <v>0.99375000000000002</v>
      </c>
      <c r="F16" s="114">
        <v>0</v>
      </c>
      <c r="G16" s="40">
        <f t="shared" si="0"/>
        <v>0</v>
      </c>
      <c r="H16" s="9"/>
    </row>
    <row r="17" spans="1:12" s="10" customFormat="1" ht="22.5" customHeight="1" x14ac:dyDescent="0.3">
      <c r="A17" s="240"/>
      <c r="B17" s="36">
        <v>15</v>
      </c>
      <c r="C17" s="36">
        <v>5.9333330000000002</v>
      </c>
      <c r="D17" s="185">
        <v>11.08333333</v>
      </c>
      <c r="E17" s="34">
        <f>(D17*Données!$B$2)/1000</f>
        <v>2.9370833324499999</v>
      </c>
      <c r="F17" s="114">
        <v>0</v>
      </c>
      <c r="G17" s="35">
        <f t="shared" si="0"/>
        <v>0</v>
      </c>
      <c r="H17" s="9"/>
    </row>
    <row r="18" spans="1:12" s="10" customFormat="1" ht="22.5" customHeight="1" x14ac:dyDescent="0.3">
      <c r="A18" s="240"/>
      <c r="B18" s="41">
        <v>20</v>
      </c>
      <c r="C18" s="42">
        <v>8.1</v>
      </c>
      <c r="D18" s="186">
        <v>15</v>
      </c>
      <c r="E18" s="43">
        <f>(D18*Données!$B$2)/1000</f>
        <v>3.9750000000000001</v>
      </c>
      <c r="F18" s="114">
        <v>0</v>
      </c>
      <c r="G18" s="40">
        <f t="shared" si="0"/>
        <v>0</v>
      </c>
      <c r="H18" s="9"/>
    </row>
    <row r="19" spans="1:12" s="10" customFormat="1" ht="22.5" customHeight="1" x14ac:dyDescent="0.3">
      <c r="A19" s="240"/>
      <c r="B19" s="36">
        <v>40</v>
      </c>
      <c r="C19" s="36">
        <v>16.100000000000001</v>
      </c>
      <c r="D19" s="185">
        <v>30</v>
      </c>
      <c r="E19" s="34">
        <f>(D19*Données!$B$2)/1000</f>
        <v>7.95</v>
      </c>
      <c r="F19" s="114">
        <v>0</v>
      </c>
      <c r="G19" s="35">
        <f t="shared" si="0"/>
        <v>0</v>
      </c>
      <c r="H19" s="9"/>
    </row>
    <row r="20" spans="1:12" s="10" customFormat="1" ht="22.5" customHeight="1" x14ac:dyDescent="0.3">
      <c r="A20" s="240"/>
      <c r="B20" s="41">
        <v>47</v>
      </c>
      <c r="C20" s="42">
        <v>18.8</v>
      </c>
      <c r="D20" s="186">
        <v>35</v>
      </c>
      <c r="E20" s="43">
        <f>(D20*Données!$B$2)/1000</f>
        <v>9.2750000000000004</v>
      </c>
      <c r="F20" s="114">
        <v>0</v>
      </c>
      <c r="G20" s="40">
        <f t="shared" si="0"/>
        <v>0</v>
      </c>
      <c r="H20" s="9"/>
    </row>
    <row r="21" spans="1:12" s="10" customFormat="1" ht="22.5" customHeight="1" x14ac:dyDescent="0.3">
      <c r="A21" s="240"/>
      <c r="B21" s="36">
        <v>50</v>
      </c>
      <c r="C21" s="36">
        <v>19.266666699999998</v>
      </c>
      <c r="D21" s="185">
        <v>35.8333333</v>
      </c>
      <c r="E21" s="34">
        <f>(D21*Données!$B$2)/1000</f>
        <v>9.4958333244999995</v>
      </c>
      <c r="F21" s="114">
        <v>0</v>
      </c>
      <c r="G21" s="35">
        <f t="shared" si="0"/>
        <v>0</v>
      </c>
      <c r="H21" s="9"/>
    </row>
    <row r="22" spans="1:12" s="10" customFormat="1" ht="22.5" customHeight="1" x14ac:dyDescent="0.3">
      <c r="A22" s="240"/>
      <c r="B22" s="41" t="s">
        <v>26</v>
      </c>
      <c r="C22" s="42">
        <v>150</v>
      </c>
      <c r="D22" s="186">
        <v>282</v>
      </c>
      <c r="E22" s="43">
        <f>(D22*Données!$B$2)/1000</f>
        <v>74.73</v>
      </c>
      <c r="F22" s="114">
        <v>0</v>
      </c>
      <c r="G22" s="40">
        <f t="shared" si="0"/>
        <v>0</v>
      </c>
      <c r="H22" s="9"/>
      <c r="I22" s="2"/>
      <c r="J22" s="2"/>
      <c r="K22" s="12"/>
      <c r="L22" s="13"/>
    </row>
    <row r="23" spans="1:12" s="10" customFormat="1" ht="22.5" customHeight="1" x14ac:dyDescent="0.3">
      <c r="A23" s="240"/>
      <c r="B23" s="36" t="s">
        <v>25</v>
      </c>
      <c r="C23" s="36">
        <v>169</v>
      </c>
      <c r="D23" s="185">
        <v>315</v>
      </c>
      <c r="E23" s="34">
        <f>(D23*Données!$B$2)/1000</f>
        <v>83.474999999999994</v>
      </c>
      <c r="F23" s="114">
        <v>0</v>
      </c>
      <c r="G23" s="35">
        <f t="shared" si="0"/>
        <v>0</v>
      </c>
      <c r="H23" s="9"/>
      <c r="I23" s="2"/>
      <c r="J23" s="2"/>
      <c r="K23" s="12"/>
      <c r="L23" s="13"/>
    </row>
    <row r="24" spans="1:12" s="10" customFormat="1" ht="22.5" customHeight="1" x14ac:dyDescent="0.3">
      <c r="A24" s="240"/>
      <c r="B24" s="41" t="s">
        <v>27</v>
      </c>
      <c r="C24" s="42">
        <v>180</v>
      </c>
      <c r="D24" s="186">
        <v>335</v>
      </c>
      <c r="E24" s="43">
        <f>(D24*Données!$B$2)/1000</f>
        <v>88.775000000000006</v>
      </c>
      <c r="F24" s="114">
        <v>0</v>
      </c>
      <c r="G24" s="40">
        <f t="shared" si="0"/>
        <v>0</v>
      </c>
      <c r="H24" s="9"/>
      <c r="I24" s="2"/>
      <c r="J24" s="2"/>
      <c r="K24" s="12"/>
      <c r="L24" s="13"/>
    </row>
    <row r="25" spans="1:12" s="10" customFormat="1" ht="22.5" customHeight="1" x14ac:dyDescent="0.3">
      <c r="A25" s="240"/>
      <c r="B25" s="36">
        <v>450</v>
      </c>
      <c r="C25" s="36">
        <v>180</v>
      </c>
      <c r="D25" s="185">
        <v>335</v>
      </c>
      <c r="E25" s="34">
        <f>(D25*Données!$B$2)/1000</f>
        <v>88.775000000000006</v>
      </c>
      <c r="F25" s="114">
        <v>0</v>
      </c>
      <c r="G25" s="35">
        <f t="shared" ref="G25" si="1">E25*F25</f>
        <v>0</v>
      </c>
      <c r="H25" s="9"/>
      <c r="I25" s="2"/>
      <c r="J25" s="2"/>
      <c r="K25" s="12"/>
      <c r="L25" s="13"/>
    </row>
    <row r="26" spans="1:12" ht="4.5" customHeight="1" x14ac:dyDescent="0.3">
      <c r="C26" s="51"/>
      <c r="D26" s="2"/>
      <c r="E26" s="29"/>
      <c r="G26" s="8"/>
    </row>
    <row r="27" spans="1:12" ht="22.5" customHeight="1" x14ac:dyDescent="0.3">
      <c r="A27" s="230" t="s">
        <v>252</v>
      </c>
      <c r="B27" s="36">
        <v>5</v>
      </c>
      <c r="C27" s="33">
        <v>1.5</v>
      </c>
      <c r="D27" s="33">
        <f>(((C27*Données!$B$9)/(Données!$B$10*Données!$B$12))*((0.5*10^-3*Données!$B$14)+(0.5*10^-3*Données!$B$15)))*0.5789</f>
        <v>1.3775847566562649</v>
      </c>
      <c r="E27" s="34">
        <f>(D27*Données!$B$2)/1000</f>
        <v>0.36505996051391021</v>
      </c>
      <c r="F27" s="115">
        <v>0</v>
      </c>
      <c r="G27" s="35">
        <f>E27*F27</f>
        <v>0</v>
      </c>
    </row>
    <row r="28" spans="1:12" ht="27.75" customHeight="1" x14ac:dyDescent="0.3">
      <c r="A28" s="231"/>
      <c r="B28" s="36">
        <v>15</v>
      </c>
      <c r="C28" s="33">
        <v>4.5</v>
      </c>
      <c r="D28" s="33">
        <f>(((C28*Données!$B$9)/(Données!$B$10*Données!$B$12))*((0.5*10^-3*Données!$B$14)+(0.5*10^-3*Données!$B$15)))*0.5789</f>
        <v>4.1327542699687951</v>
      </c>
      <c r="E28" s="34">
        <f>(D28*Données!$B$2)/1000</f>
        <v>1.0951798815417308</v>
      </c>
      <c r="F28" s="115">
        <v>0</v>
      </c>
      <c r="G28" s="35">
        <f>E28*F28</f>
        <v>0</v>
      </c>
    </row>
    <row r="29" spans="1:12" ht="4.5" customHeight="1" x14ac:dyDescent="0.3">
      <c r="A29" s="2"/>
      <c r="B29" s="25"/>
      <c r="C29" s="2"/>
      <c r="D29" s="2"/>
      <c r="E29" s="29"/>
      <c r="F29" s="15"/>
      <c r="G29" s="8"/>
    </row>
    <row r="30" spans="1:12" ht="22.5" customHeight="1" x14ac:dyDescent="0.3">
      <c r="A30" s="228" t="s">
        <v>255</v>
      </c>
      <c r="B30" s="36">
        <v>5</v>
      </c>
      <c r="C30" s="33">
        <v>1.1000000000000001</v>
      </c>
      <c r="D30" s="33">
        <f>((C30*Données!$B$9)/(Données!$B$10*Données!$B$12))*((0.5*10^-3*Données!$B$14)+(0.5*10^-3*Données!$B$15))*0.5789</f>
        <v>1.0102288215479278</v>
      </c>
      <c r="E30" s="34">
        <f>(D30*Données!$B$2)/1000</f>
        <v>0.26771063771020082</v>
      </c>
      <c r="F30" s="115">
        <v>0</v>
      </c>
      <c r="G30" s="35">
        <f>E30*F30</f>
        <v>0</v>
      </c>
    </row>
    <row r="31" spans="1:12" ht="22.5" customHeight="1" x14ac:dyDescent="0.3">
      <c r="A31" s="229"/>
      <c r="B31" s="36">
        <v>15</v>
      </c>
      <c r="C31" s="33">
        <v>3.2</v>
      </c>
      <c r="D31" s="33">
        <f>((C31*Données!$B$9)/(Données!$B$10*Données!$B$12))*((0.5*10^-3*Données!$B$14)+(0.5*10^-3*Données!$B$15))*0.5789</f>
        <v>2.9388474808666989</v>
      </c>
      <c r="E31" s="34">
        <f>(D31*Données!$B$2)/1000</f>
        <v>0.77879458242967514</v>
      </c>
      <c r="F31" s="115">
        <v>0</v>
      </c>
      <c r="G31" s="35">
        <f>E31*F31</f>
        <v>0</v>
      </c>
    </row>
    <row r="32" spans="1:12" ht="4.5" customHeight="1" x14ac:dyDescent="0.3">
      <c r="A32" s="2"/>
      <c r="B32" s="25"/>
      <c r="C32" s="2"/>
      <c r="D32" s="2"/>
      <c r="E32" s="29"/>
      <c r="F32" s="15"/>
      <c r="G32" s="8"/>
    </row>
    <row r="33" spans="1:11" ht="22.5" customHeight="1" x14ac:dyDescent="0.3">
      <c r="A33" s="228" t="s">
        <v>250</v>
      </c>
      <c r="B33" s="36">
        <v>2</v>
      </c>
      <c r="C33" s="33">
        <v>0.6</v>
      </c>
      <c r="D33" s="33">
        <f>((C33*Données!$B$9)/(Données!$B$10*Données!$B$12))*((0.5*10^-3*Données!$B$14)+(0.5*10^-3*Données!$B$15))*0.5789</f>
        <v>0.55103390266250607</v>
      </c>
      <c r="E33" s="34">
        <f>(D33*Données!$B$2)/1000</f>
        <v>0.14602398420556412</v>
      </c>
      <c r="F33" s="115">
        <v>0</v>
      </c>
      <c r="G33" s="35">
        <f t="shared" ref="G33:G34" si="2">E33*F33</f>
        <v>0</v>
      </c>
    </row>
    <row r="34" spans="1:11" ht="22.5" customHeight="1" x14ac:dyDescent="0.3">
      <c r="A34" s="229"/>
      <c r="B34" s="36">
        <v>5</v>
      </c>
      <c r="C34" s="33">
        <v>1.5</v>
      </c>
      <c r="D34" s="33">
        <f>((C34*Données!$B$9)/(Données!$B$10*Données!$B$12))*((0.5*10^-3*Données!$B$14)+(0.5*10^-3*Données!$B$15))*0.5789</f>
        <v>1.3775847566562649</v>
      </c>
      <c r="E34" s="34">
        <f>(D34*Données!$B$2)/1000</f>
        <v>0.36505996051391021</v>
      </c>
      <c r="F34" s="115">
        <v>0</v>
      </c>
      <c r="G34" s="35">
        <f t="shared" si="2"/>
        <v>0</v>
      </c>
    </row>
    <row r="35" spans="1:11" ht="4.5" customHeight="1" x14ac:dyDescent="0.3">
      <c r="A35" s="2"/>
      <c r="B35" s="25"/>
      <c r="C35" s="2"/>
      <c r="D35" s="2"/>
      <c r="E35" s="29"/>
      <c r="F35" s="15"/>
      <c r="G35" s="8"/>
    </row>
    <row r="36" spans="1:11" ht="22.5" customHeight="1" x14ac:dyDescent="0.3">
      <c r="A36" s="228" t="s">
        <v>249</v>
      </c>
      <c r="B36" s="36">
        <v>2</v>
      </c>
      <c r="C36" s="33">
        <v>0.59</v>
      </c>
      <c r="D36" s="33">
        <f>(((C36*Données!$B$9)/(Données!$B$10*Données!$B$12))*((0.5*10^-3*Données!$B$14)+(0.5*10^-3*Données!$B$15)))*0.5789</f>
        <v>0.54185000428479757</v>
      </c>
      <c r="E36" s="34">
        <f>(D36*Données!$B$2)/1000</f>
        <v>0.14359025113547136</v>
      </c>
      <c r="F36" s="115">
        <v>0</v>
      </c>
      <c r="G36" s="35">
        <f>E36*F36</f>
        <v>0</v>
      </c>
    </row>
    <row r="37" spans="1:11" ht="22.5" customHeight="1" x14ac:dyDescent="0.3">
      <c r="A37" s="229"/>
      <c r="B37" s="36">
        <v>5</v>
      </c>
      <c r="C37" s="33">
        <v>1.47</v>
      </c>
      <c r="D37" s="33">
        <f>(((C37*Données!$B$9)/(Données!$B$10*Données!$B$12))*((0.5*10^-3*Données!$B$14)+(0.5*10^-3*Données!$B$15)))*0.5789</f>
        <v>1.3500330615231397</v>
      </c>
      <c r="E37" s="34">
        <f>(D37*Données!$B$2)/1000</f>
        <v>0.35775876130363199</v>
      </c>
      <c r="F37" s="115">
        <v>0</v>
      </c>
      <c r="G37" s="35">
        <f>E37*F37</f>
        <v>0</v>
      </c>
    </row>
    <row r="38" spans="1:11" ht="22.5" customHeight="1" x14ac:dyDescent="0.3">
      <c r="A38" s="229"/>
      <c r="B38" s="36">
        <v>15</v>
      </c>
      <c r="C38" s="33">
        <v>4.4000000000000004</v>
      </c>
      <c r="D38" s="33">
        <f>(((C38*Données!$B$9)/(Données!$B$10*Données!$B$12))*((0.5*10^-3*Données!$B$14)+(0.5*10^-3*Données!$B$15)))*0.5789</f>
        <v>4.0409152861917113</v>
      </c>
      <c r="E38" s="34">
        <f>(D38*Données!$B$2)/1000</f>
        <v>1.0708425508408033</v>
      </c>
      <c r="F38" s="115">
        <v>0</v>
      </c>
      <c r="G38" s="35">
        <f>E38*F38</f>
        <v>0</v>
      </c>
    </row>
    <row r="39" spans="1:11" ht="3.75" customHeight="1" x14ac:dyDescent="0.3">
      <c r="A39" s="2"/>
      <c r="B39" s="25"/>
      <c r="C39" s="2"/>
      <c r="D39" s="2"/>
      <c r="E39" s="29"/>
      <c r="F39" s="15"/>
      <c r="G39" s="8"/>
    </row>
    <row r="40" spans="1:11" ht="22.5" customHeight="1" x14ac:dyDescent="0.3">
      <c r="A40" s="228" t="s">
        <v>253</v>
      </c>
      <c r="B40" s="36">
        <v>2</v>
      </c>
      <c r="C40" s="33">
        <v>0.59</v>
      </c>
      <c r="D40" s="185">
        <f>0.5789*0.943</f>
        <v>0.54590269999999996</v>
      </c>
      <c r="E40" s="34">
        <f>(D40*Données!$B$2)/1000</f>
        <v>0.14466421549999997</v>
      </c>
      <c r="F40" s="115">
        <v>0</v>
      </c>
      <c r="G40" s="35">
        <f>E40*F40</f>
        <v>0</v>
      </c>
    </row>
    <row r="41" spans="1:11" ht="22.5" customHeight="1" x14ac:dyDescent="0.3">
      <c r="A41" s="229"/>
      <c r="B41" s="36">
        <v>5</v>
      </c>
      <c r="C41" s="33">
        <v>1.47</v>
      </c>
      <c r="D41" s="185">
        <f>0.5789*2.358</f>
        <v>1.3650461999999999</v>
      </c>
      <c r="E41" s="34">
        <f>(D41*Données!$B$2)/1000</f>
        <v>0.36173724299999999</v>
      </c>
      <c r="F41" s="115">
        <v>0</v>
      </c>
      <c r="G41" s="35">
        <f>E41*F41</f>
        <v>0</v>
      </c>
    </row>
    <row r="42" spans="1:11" ht="22.5" customHeight="1" x14ac:dyDescent="0.3">
      <c r="A42" s="229"/>
      <c r="B42" s="36">
        <v>15</v>
      </c>
      <c r="C42" s="33">
        <v>4.4000000000000004</v>
      </c>
      <c r="D42" s="185">
        <f>0.5789*7.073</f>
        <v>4.0945596999999996</v>
      </c>
      <c r="E42" s="34">
        <f>(D42*Données!$B$2)/1000</f>
        <v>1.0850583204999997</v>
      </c>
      <c r="F42" s="115">
        <v>0</v>
      </c>
      <c r="G42" s="35">
        <f>E42*F42</f>
        <v>0</v>
      </c>
    </row>
    <row r="43" spans="1:11" ht="22.5" customHeight="1" x14ac:dyDescent="0.3">
      <c r="A43" s="229"/>
      <c r="B43" s="36">
        <v>20</v>
      </c>
      <c r="C43" s="33">
        <v>5.9</v>
      </c>
      <c r="D43" s="185">
        <f>0.5789*9.431</f>
        <v>5.4596058999999988</v>
      </c>
      <c r="E43" s="34">
        <f>(D43*Données!$B$2)/1000</f>
        <v>1.4467955634999996</v>
      </c>
      <c r="F43" s="115">
        <v>0</v>
      </c>
      <c r="G43" s="35">
        <f>E43*F43</f>
        <v>0</v>
      </c>
      <c r="K43" s="8"/>
    </row>
    <row r="44" spans="1:11" ht="6" customHeight="1" x14ac:dyDescent="0.3">
      <c r="A44" s="4"/>
      <c r="B44" s="25"/>
      <c r="C44" s="2"/>
      <c r="D44" s="2"/>
      <c r="E44" s="29"/>
      <c r="F44" s="10"/>
      <c r="G44" s="8"/>
      <c r="K44" s="8"/>
    </row>
    <row r="45" spans="1:11" ht="22.5" customHeight="1" x14ac:dyDescent="0.3">
      <c r="A45" s="228" t="s">
        <v>251</v>
      </c>
      <c r="B45" s="36">
        <v>5</v>
      </c>
      <c r="C45" s="33">
        <v>1.1000000000000001</v>
      </c>
      <c r="D45" s="33">
        <f>(((C45*Données!$B$9)/(Données!$B$10*Données!$B$12))*((0.5*10^-3*Données!$B$14)+(0.5*10^-3*Données!$B$15)))*0.5789</f>
        <v>1.0102288215479278</v>
      </c>
      <c r="E45" s="34">
        <f>(D45*Données!$B$2)/1000</f>
        <v>0.26771063771020082</v>
      </c>
      <c r="F45" s="115">
        <v>0</v>
      </c>
      <c r="G45" s="35">
        <f>E45*F45</f>
        <v>0</v>
      </c>
      <c r="K45" s="8"/>
    </row>
    <row r="46" spans="1:11" ht="15.75" customHeight="1" x14ac:dyDescent="0.3">
      <c r="A46" s="231"/>
      <c r="B46" s="36">
        <v>15</v>
      </c>
      <c r="C46" s="33">
        <v>3.2</v>
      </c>
      <c r="D46" s="33">
        <f>(((C46*Données!$B$9)/(Données!$B$10*Données!$B$12))*((0.5*10^-3*Données!$B$14)+(0.5*10^-3*Données!$B$15)))*0.5789</f>
        <v>2.9388474808666989</v>
      </c>
      <c r="E46" s="34">
        <f>(D46*Données!$B$2)/1000</f>
        <v>0.77879458242967514</v>
      </c>
      <c r="F46" s="115">
        <v>0</v>
      </c>
      <c r="G46" s="35">
        <f>E46*F46</f>
        <v>0</v>
      </c>
      <c r="K46" s="8"/>
    </row>
    <row r="47" spans="1:11" ht="3.75" customHeight="1" x14ac:dyDescent="0.3">
      <c r="A47" s="4"/>
      <c r="B47" s="25"/>
      <c r="C47" s="2"/>
      <c r="D47" s="2"/>
      <c r="E47" s="14"/>
      <c r="F47" s="10"/>
      <c r="G47" s="8"/>
      <c r="K47" s="8"/>
    </row>
    <row r="48" spans="1:11" s="2" customFormat="1" ht="27.75" customHeight="1" x14ac:dyDescent="0.3">
      <c r="A48" s="236" t="s">
        <v>80</v>
      </c>
      <c r="B48" s="236"/>
      <c r="C48" s="236"/>
      <c r="D48" s="236"/>
      <c r="E48" s="236"/>
      <c r="F48" s="236"/>
      <c r="G48" s="48">
        <f>SUM(G15:G46)</f>
        <v>0</v>
      </c>
      <c r="K48" s="12"/>
    </row>
    <row r="49" spans="1:11" ht="7.5" customHeight="1" x14ac:dyDescent="0.3">
      <c r="K49" s="8"/>
    </row>
    <row r="50" spans="1:11" ht="24" customHeight="1" x14ac:dyDescent="0.3">
      <c r="A50" s="227" t="s">
        <v>81</v>
      </c>
      <c r="B50" s="227"/>
      <c r="C50" s="227"/>
      <c r="D50" s="227"/>
      <c r="E50" s="227"/>
      <c r="F50" s="227"/>
      <c r="G50" s="49">
        <f>G48+G12</f>
        <v>0</v>
      </c>
      <c r="K50" s="8"/>
    </row>
    <row r="51" spans="1:11" x14ac:dyDescent="0.3">
      <c r="E51" s="16"/>
      <c r="G51" s="8"/>
      <c r="K51" s="8"/>
    </row>
    <row r="52" spans="1:11" x14ac:dyDescent="0.3">
      <c r="E52" s="16"/>
      <c r="G52" s="8"/>
      <c r="K52" s="8"/>
    </row>
  </sheetData>
  <sheetProtection algorithmName="SHA-512" hashValue="ckWSfisw3059Upm+6Ch4yndN3a6SyGzJxnKRXNzrAlPDG2I52yqKWo1UEpVYlfugS6I/QKdr3q0k0iWtzMnbEw==" saltValue="3bSK6AAUaXPVqy5FC+E0dQ==" spinCount="100000" sheet="1" scenarios="1"/>
  <protectedRanges>
    <protectedRange sqref="J1:J2" name="Période"/>
    <protectedRange sqref="F36:F38 F27:F28 F40:F43 F45:F46 F33:F34 F30:F31" name="DONNEEETS3"/>
    <protectedRange sqref="F15:F25" name="DONNEE ETS2"/>
    <protectedRange sqref="F5 F7:F8 F10" name="DONNEE_ETS"/>
  </protectedRanges>
  <mergeCells count="14">
    <mergeCell ref="B1:G1"/>
    <mergeCell ref="J1:L1"/>
    <mergeCell ref="J2:L2"/>
    <mergeCell ref="A12:F12"/>
    <mergeCell ref="A48:F48"/>
    <mergeCell ref="A7:A8"/>
    <mergeCell ref="A15:A25"/>
    <mergeCell ref="A50:F50"/>
    <mergeCell ref="A36:A38"/>
    <mergeCell ref="A27:A28"/>
    <mergeCell ref="A30:A31"/>
    <mergeCell ref="A40:A43"/>
    <mergeCell ref="A45:A46"/>
    <mergeCell ref="A33:A34"/>
  </mergeCells>
  <pageMargins left="0.25" right="0.25" top="0.75" bottom="0.75" header="0.3" footer="0.3"/>
  <pageSetup paperSize="9" scale="50"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remiseazero">
                <anchor moveWithCells="1" sizeWithCells="1">
                  <from>
                    <xdr:col>12</xdr:col>
                    <xdr:colOff>790575</xdr:colOff>
                    <xdr:row>0</xdr:row>
                    <xdr:rowOff>190500</xdr:rowOff>
                  </from>
                  <to>
                    <xdr:col>14</xdr:col>
                    <xdr:colOff>885825</xdr:colOff>
                    <xdr:row>1</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pageSetUpPr fitToPage="1"/>
  </sheetPr>
  <dimension ref="A1:H33"/>
  <sheetViews>
    <sheetView showGridLines="0" zoomScaleNormal="100" workbookViewId="0">
      <selection activeCell="A20" sqref="A20:F20"/>
    </sheetView>
  </sheetViews>
  <sheetFormatPr baseColWidth="10" defaultRowHeight="12.75" x14ac:dyDescent="0.2"/>
  <cols>
    <col min="1" max="5" width="11.5546875" style="52"/>
    <col min="6" max="6" width="18.6640625" style="52" customWidth="1"/>
    <col min="7" max="16384" width="11.5546875" style="52"/>
  </cols>
  <sheetData>
    <row r="1" spans="1:8" ht="60" customHeight="1" x14ac:dyDescent="0.2"/>
    <row r="2" spans="1:8" ht="18" customHeight="1" thickBot="1" x14ac:dyDescent="0.25"/>
    <row r="3" spans="1:8" s="53" customFormat="1" ht="20.25" customHeight="1" x14ac:dyDescent="0.2">
      <c r="A3" s="244" t="s">
        <v>46</v>
      </c>
      <c r="B3" s="245"/>
      <c r="C3" s="245"/>
      <c r="D3" s="245"/>
      <c r="E3" s="245"/>
      <c r="F3" s="246"/>
    </row>
    <row r="4" spans="1:8" s="53" customFormat="1" ht="25.5" customHeight="1" x14ac:dyDescent="0.2">
      <c r="A4" s="250" t="s">
        <v>204</v>
      </c>
      <c r="B4" s="251"/>
      <c r="C4" s="251"/>
      <c r="D4" s="251"/>
      <c r="E4" s="251"/>
      <c r="F4" s="252"/>
    </row>
    <row r="5" spans="1:8" s="53" customFormat="1" ht="16.5" customHeight="1" x14ac:dyDescent="0.2">
      <c r="A5" s="250" t="s">
        <v>47</v>
      </c>
      <c r="B5" s="251"/>
      <c r="C5" s="251"/>
      <c r="D5" s="251"/>
      <c r="E5" s="251"/>
      <c r="F5" s="252"/>
      <c r="G5" s="55"/>
    </row>
    <row r="6" spans="1:8" s="53" customFormat="1" ht="51" customHeight="1" x14ac:dyDescent="0.2">
      <c r="A6" s="250" t="s">
        <v>64</v>
      </c>
      <c r="B6" s="251"/>
      <c r="C6" s="251"/>
      <c r="D6" s="251"/>
      <c r="E6" s="251"/>
      <c r="F6" s="252"/>
      <c r="G6" s="55"/>
    </row>
    <row r="7" spans="1:8" s="53" customFormat="1" ht="72" customHeight="1" x14ac:dyDescent="0.2">
      <c r="A7" s="250" t="s">
        <v>208</v>
      </c>
      <c r="B7" s="251"/>
      <c r="C7" s="251"/>
      <c r="D7" s="251"/>
      <c r="E7" s="251"/>
      <c r="F7" s="252"/>
      <c r="G7" s="55"/>
    </row>
    <row r="8" spans="1:8" s="53" customFormat="1" ht="39.75" customHeight="1" x14ac:dyDescent="0.3">
      <c r="A8" s="250" t="s">
        <v>65</v>
      </c>
      <c r="B8" s="251"/>
      <c r="C8" s="251"/>
      <c r="D8" s="251"/>
      <c r="E8" s="251"/>
      <c r="F8" s="252"/>
      <c r="G8" s="56"/>
      <c r="H8"/>
    </row>
    <row r="9" spans="1:8" ht="33.75" customHeight="1" x14ac:dyDescent="0.2">
      <c r="A9" s="250" t="s">
        <v>205</v>
      </c>
      <c r="B9" s="251"/>
      <c r="C9" s="251"/>
      <c r="D9" s="251"/>
      <c r="E9" s="251"/>
      <c r="F9" s="252"/>
    </row>
    <row r="10" spans="1:8" ht="20.25" customHeight="1" x14ac:dyDescent="0.2">
      <c r="A10" s="264" t="s">
        <v>45</v>
      </c>
      <c r="B10" s="265"/>
      <c r="C10" s="265"/>
      <c r="D10" s="265"/>
      <c r="E10" s="265"/>
      <c r="F10" s="266"/>
    </row>
    <row r="11" spans="1:8" s="57" customFormat="1" ht="12.75" customHeight="1" x14ac:dyDescent="0.2">
      <c r="A11" s="250" t="s">
        <v>206</v>
      </c>
      <c r="B11" s="251"/>
      <c r="C11" s="251"/>
      <c r="D11" s="251"/>
      <c r="E11" s="251"/>
      <c r="F11" s="252"/>
    </row>
    <row r="12" spans="1:8" s="57" customFormat="1" ht="41.25" customHeight="1" x14ac:dyDescent="0.2">
      <c r="A12" s="137" t="s">
        <v>48</v>
      </c>
      <c r="B12" s="58"/>
      <c r="C12" s="58"/>
      <c r="D12" s="58"/>
      <c r="E12" s="58"/>
      <c r="F12" s="59"/>
    </row>
    <row r="13" spans="1:8" s="53" customFormat="1" ht="15" customHeight="1" x14ac:dyDescent="0.2">
      <c r="B13" s="88"/>
      <c r="C13" s="88"/>
      <c r="D13" s="88"/>
      <c r="E13" s="88"/>
      <c r="F13" s="89"/>
    </row>
    <row r="14" spans="1:8" s="53" customFormat="1" ht="25.5" customHeight="1" x14ac:dyDescent="0.2">
      <c r="A14" s="256" t="s">
        <v>49</v>
      </c>
      <c r="B14" s="257"/>
      <c r="C14" s="257"/>
      <c r="D14" s="257"/>
      <c r="E14" s="257"/>
      <c r="F14" s="258"/>
      <c r="G14" s="54"/>
    </row>
    <row r="15" spans="1:8" s="53" customFormat="1" ht="15" customHeight="1" x14ac:dyDescent="0.2">
      <c r="A15" s="90" t="s">
        <v>50</v>
      </c>
      <c r="B15" s="91"/>
      <c r="C15" s="91"/>
      <c r="D15" s="91"/>
      <c r="E15" s="91"/>
      <c r="F15" s="92"/>
      <c r="G15" s="55"/>
    </row>
    <row r="16" spans="1:8" s="53" customFormat="1" ht="15" customHeight="1" x14ac:dyDescent="0.2">
      <c r="A16" s="256" t="s">
        <v>53</v>
      </c>
      <c r="B16" s="257"/>
      <c r="C16" s="257"/>
      <c r="D16" s="257"/>
      <c r="E16" s="257"/>
      <c r="F16" s="258"/>
      <c r="G16" s="56"/>
    </row>
    <row r="17" spans="1:7" s="53" customFormat="1" ht="15" customHeight="1" x14ac:dyDescent="0.2">
      <c r="A17" s="261" t="s">
        <v>51</v>
      </c>
      <c r="B17" s="262"/>
      <c r="C17" s="262"/>
      <c r="D17" s="262"/>
      <c r="E17" s="262"/>
      <c r="F17" s="263"/>
      <c r="G17" s="56"/>
    </row>
    <row r="18" spans="1:7" s="53" customFormat="1" ht="18.75" customHeight="1" x14ac:dyDescent="0.2">
      <c r="A18" s="261" t="s">
        <v>54</v>
      </c>
      <c r="B18" s="262"/>
      <c r="C18" s="262"/>
      <c r="D18" s="262"/>
      <c r="E18" s="262"/>
      <c r="F18" s="263"/>
      <c r="G18" s="55"/>
    </row>
    <row r="19" spans="1:7" s="53" customFormat="1" ht="26.25" customHeight="1" x14ac:dyDescent="0.2">
      <c r="A19" s="256" t="s">
        <v>52</v>
      </c>
      <c r="B19" s="257"/>
      <c r="C19" s="257"/>
      <c r="D19" s="257"/>
      <c r="E19" s="257"/>
      <c r="F19" s="258"/>
      <c r="G19" s="55"/>
    </row>
    <row r="20" spans="1:7" s="106" customFormat="1" ht="20.25" customHeight="1" x14ac:dyDescent="0.2">
      <c r="A20" s="256" t="s">
        <v>66</v>
      </c>
      <c r="B20" s="257"/>
      <c r="C20" s="257"/>
      <c r="D20" s="257"/>
      <c r="E20" s="257"/>
      <c r="F20" s="258"/>
    </row>
    <row r="21" spans="1:7" ht="85.5" customHeight="1" x14ac:dyDescent="0.2">
      <c r="A21" s="103" t="s">
        <v>44</v>
      </c>
      <c r="B21" s="104"/>
      <c r="C21" s="104"/>
      <c r="D21" s="104"/>
      <c r="E21" s="104"/>
      <c r="F21" s="105"/>
    </row>
    <row r="22" spans="1:7" ht="56.25" customHeight="1" x14ac:dyDescent="0.2">
      <c r="A22" s="259" t="s">
        <v>67</v>
      </c>
      <c r="B22" s="259"/>
      <c r="C22" s="259"/>
      <c r="D22" s="259"/>
      <c r="E22" s="259"/>
      <c r="F22" s="260"/>
    </row>
    <row r="23" spans="1:7" ht="19.5" customHeight="1" x14ac:dyDescent="0.2">
      <c r="A23" s="247" t="s">
        <v>31</v>
      </c>
      <c r="B23" s="248"/>
      <c r="C23" s="248"/>
      <c r="D23" s="248"/>
      <c r="E23" s="248"/>
      <c r="F23" s="249"/>
    </row>
    <row r="24" spans="1:7" ht="33.75" customHeight="1" x14ac:dyDescent="0.2">
      <c r="A24" s="250" t="s">
        <v>207</v>
      </c>
      <c r="B24" s="251"/>
      <c r="C24" s="251"/>
      <c r="D24" s="251"/>
      <c r="E24" s="251"/>
      <c r="F24" s="252"/>
    </row>
    <row r="25" spans="1:7" ht="37.5" customHeight="1" x14ac:dyDescent="0.2">
      <c r="A25" s="250" t="s">
        <v>90</v>
      </c>
      <c r="B25" s="251"/>
      <c r="C25" s="251"/>
      <c r="D25" s="251"/>
      <c r="E25" s="251"/>
      <c r="F25" s="252"/>
    </row>
    <row r="26" spans="1:7" ht="15" customHeight="1" x14ac:dyDescent="0.2">
      <c r="A26" s="241" t="s">
        <v>91</v>
      </c>
      <c r="B26" s="242"/>
      <c r="C26" s="242"/>
      <c r="D26" s="242"/>
      <c r="E26" s="242"/>
      <c r="F26" s="243"/>
    </row>
    <row r="27" spans="1:7" s="97" customFormat="1" ht="15" customHeight="1" thickBot="1" x14ac:dyDescent="0.25">
      <c r="A27" s="253" t="s">
        <v>68</v>
      </c>
      <c r="B27" s="254"/>
      <c r="C27" s="254"/>
      <c r="D27" s="254"/>
      <c r="E27" s="254"/>
      <c r="F27" s="255"/>
    </row>
    <row r="28" spans="1:7" s="97" customFormat="1" ht="15" customHeight="1" x14ac:dyDescent="0.2">
      <c r="A28" s="94" t="s">
        <v>57</v>
      </c>
      <c r="B28" s="95"/>
      <c r="C28" s="95"/>
      <c r="D28" s="95"/>
      <c r="E28" s="95"/>
      <c r="F28" s="96"/>
    </row>
    <row r="29" spans="1:7" s="97" customFormat="1" ht="15" customHeight="1" x14ac:dyDescent="0.2">
      <c r="A29" s="98" t="s">
        <v>58</v>
      </c>
      <c r="B29" s="99"/>
      <c r="C29" s="99"/>
      <c r="D29" s="99"/>
      <c r="E29" s="99"/>
      <c r="F29" s="93"/>
    </row>
    <row r="30" spans="1:7" s="97" customFormat="1" ht="15" customHeight="1" x14ac:dyDescent="0.2">
      <c r="A30" s="98" t="s">
        <v>59</v>
      </c>
      <c r="B30" s="99"/>
      <c r="C30" s="99"/>
      <c r="D30" s="99"/>
      <c r="E30" s="99"/>
      <c r="F30" s="93"/>
    </row>
    <row r="31" spans="1:7" s="97" customFormat="1" ht="15" customHeight="1" x14ac:dyDescent="0.2">
      <c r="A31" s="98" t="s">
        <v>60</v>
      </c>
      <c r="B31" s="99"/>
      <c r="C31" s="99"/>
      <c r="D31" s="99"/>
      <c r="E31" s="99"/>
      <c r="F31" s="93"/>
    </row>
    <row r="32" spans="1:7" s="97" customFormat="1" ht="15" customHeight="1" x14ac:dyDescent="0.2">
      <c r="A32" s="98" t="s">
        <v>55</v>
      </c>
      <c r="B32" s="99"/>
      <c r="C32" s="99"/>
      <c r="D32" s="99"/>
      <c r="E32" s="99"/>
      <c r="F32" s="93"/>
    </row>
    <row r="33" spans="1:6" ht="13.5" thickBot="1" x14ac:dyDescent="0.25">
      <c r="A33" s="100" t="s">
        <v>56</v>
      </c>
      <c r="B33" s="101"/>
      <c r="C33" s="101"/>
      <c r="D33" s="101"/>
      <c r="E33" s="101"/>
      <c r="F33" s="102"/>
    </row>
  </sheetData>
  <sheetProtection algorithmName="SHA-512" hashValue="O40Z+j2nx+TFuu3UgSCd/j8tsi0ELC2K16yUJnayu5DmqhrKL0Acu65rGg163ZYkRR4JsV2LkCR6Cs5RoVtMWQ==" saltValue="Bh0nD/weIKSL0LNutzxsPw==" spinCount="100000" sheet="1" objects="1" scenarios="1"/>
  <mergeCells count="21">
    <mergeCell ref="A27:F27"/>
    <mergeCell ref="A14:F14"/>
    <mergeCell ref="A22:F22"/>
    <mergeCell ref="A6:F6"/>
    <mergeCell ref="A5:F5"/>
    <mergeCell ref="A17:F17"/>
    <mergeCell ref="A18:F18"/>
    <mergeCell ref="A19:F19"/>
    <mergeCell ref="A20:F20"/>
    <mergeCell ref="A9:F9"/>
    <mergeCell ref="A8:F8"/>
    <mergeCell ref="A10:F10"/>
    <mergeCell ref="A7:F7"/>
    <mergeCell ref="A11:F11"/>
    <mergeCell ref="A16:F16"/>
    <mergeCell ref="A24:F24"/>
    <mergeCell ref="A26:F26"/>
    <mergeCell ref="A3:F3"/>
    <mergeCell ref="A23:F23"/>
    <mergeCell ref="A4:F4"/>
    <mergeCell ref="A25:F25"/>
  </mergeCells>
  <hyperlinks>
    <hyperlink ref="A32" r:id="rId1"/>
    <hyperlink ref="A33" r:id="rId2"/>
    <hyperlink ref="A26" r:id="rId3"/>
    <hyperlink ref="A31" r:id="rId4" display="Fiche 9 - Impact environnemental du propofol (SFAR Green)"/>
    <hyperlink ref="A30" r:id="rId5" display="Fiche 8 - Sortir du protoxyde d'azote : &quot;Nitous Oxyde Exit&quot; (SFAR Green)"/>
    <hyperlink ref="A29" r:id="rId6" display="Fiche 7 - Réduire l'utilisation du protoxyde d'azote (SFAR Green)"/>
    <hyperlink ref="A28" r:id="rId7" display="Fiche 6 - Réduction de la pollution par les anesthésiques inhalés (SFAR Green)"/>
    <hyperlink ref="A21" r:id="rId8" display="The Anaesthetic Impact Calculator du Royal College Of Anaesthetists"/>
  </hyperlinks>
  <printOptions horizontalCentered="1" verticalCentered="1"/>
  <pageMargins left="0.70866141732283472" right="0.70866141732283472" top="0.74803149606299213" bottom="0.74803149606299213" header="0.31496062992125984" footer="0.31496062992125984"/>
  <pageSetup paperSize="9" scale="90" orientation="portrait" r:id="rId9"/>
  <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F67"/>
  <sheetViews>
    <sheetView workbookViewId="0">
      <selection activeCell="B15" sqref="B15"/>
    </sheetView>
  </sheetViews>
  <sheetFormatPr baseColWidth="10" defaultRowHeight="17.25" x14ac:dyDescent="0.3"/>
  <cols>
    <col min="1" max="1" width="13.21875" style="125" customWidth="1"/>
    <col min="2" max="2" width="9.6640625" style="1" customWidth="1"/>
    <col min="3" max="3" width="12.77734375" style="1" customWidth="1"/>
    <col min="4" max="4" width="61" style="1" customWidth="1"/>
    <col min="5" max="5" width="9.77734375" style="1" customWidth="1"/>
  </cols>
  <sheetData>
    <row r="1" spans="1:6" ht="28.5" thickBot="1" x14ac:dyDescent="0.35">
      <c r="A1" s="116" t="s">
        <v>6</v>
      </c>
      <c r="B1" s="117" t="s">
        <v>92</v>
      </c>
      <c r="C1" s="118" t="s">
        <v>93</v>
      </c>
      <c r="D1" s="138" t="s">
        <v>216</v>
      </c>
      <c r="E1" s="126" t="s">
        <v>94</v>
      </c>
    </row>
    <row r="2" spans="1:6" x14ac:dyDescent="0.3">
      <c r="A2" s="267" t="s">
        <v>0</v>
      </c>
      <c r="B2" s="141">
        <v>9437342</v>
      </c>
      <c r="C2" s="142" t="s">
        <v>95</v>
      </c>
      <c r="D2" s="139" t="s">
        <v>209</v>
      </c>
      <c r="E2" s="127">
        <v>0.25</v>
      </c>
    </row>
    <row r="3" spans="1:6" x14ac:dyDescent="0.3">
      <c r="A3" s="268"/>
      <c r="B3" s="143">
        <v>9282477</v>
      </c>
      <c r="C3" s="144">
        <v>3400956747894</v>
      </c>
      <c r="D3" s="140" t="s">
        <v>210</v>
      </c>
      <c r="E3" s="128">
        <v>0.25</v>
      </c>
    </row>
    <row r="4" spans="1:6" x14ac:dyDescent="0.3">
      <c r="A4" s="268"/>
      <c r="B4" s="158">
        <v>9237086</v>
      </c>
      <c r="C4" s="159" t="s">
        <v>96</v>
      </c>
      <c r="D4" s="160" t="s">
        <v>97</v>
      </c>
      <c r="E4" s="161">
        <v>0.25</v>
      </c>
    </row>
    <row r="5" spans="1:6" x14ac:dyDescent="0.3">
      <c r="A5" s="268"/>
      <c r="B5" s="143">
        <v>9237092</v>
      </c>
      <c r="C5" s="146" t="s">
        <v>98</v>
      </c>
      <c r="D5" s="140" t="s">
        <v>211</v>
      </c>
      <c r="E5" s="150">
        <v>0.25</v>
      </c>
    </row>
    <row r="6" spans="1:6" x14ac:dyDescent="0.3">
      <c r="A6" s="268"/>
      <c r="B6" s="158">
        <v>9201013</v>
      </c>
      <c r="C6" s="159" t="s">
        <v>99</v>
      </c>
      <c r="D6" s="160" t="s">
        <v>100</v>
      </c>
      <c r="E6" s="161">
        <v>0.25</v>
      </c>
    </row>
    <row r="7" spans="1:6" ht="18" thickBot="1" x14ac:dyDescent="0.35">
      <c r="A7" s="269"/>
      <c r="B7" s="169">
        <v>9176628</v>
      </c>
      <c r="C7" s="164" t="s">
        <v>101</v>
      </c>
      <c r="D7" s="165" t="s">
        <v>102</v>
      </c>
      <c r="E7" s="166">
        <v>0.25</v>
      </c>
    </row>
    <row r="8" spans="1:6" x14ac:dyDescent="0.3">
      <c r="A8" s="270" t="s">
        <v>1</v>
      </c>
      <c r="B8" s="141">
        <v>9162141</v>
      </c>
      <c r="C8" s="142" t="s">
        <v>103</v>
      </c>
      <c r="D8" s="139" t="s">
        <v>212</v>
      </c>
      <c r="E8" s="152">
        <v>0.1</v>
      </c>
    </row>
    <row r="9" spans="1:6" x14ac:dyDescent="0.3">
      <c r="A9" s="271"/>
      <c r="B9" s="143">
        <v>9194715</v>
      </c>
      <c r="C9" s="146" t="s">
        <v>104</v>
      </c>
      <c r="D9" s="140" t="s">
        <v>213</v>
      </c>
      <c r="E9" s="150">
        <v>0.25</v>
      </c>
    </row>
    <row r="10" spans="1:6" x14ac:dyDescent="0.3">
      <c r="A10" s="271"/>
      <c r="B10" s="167">
        <v>9105261</v>
      </c>
      <c r="C10" s="159" t="s">
        <v>105</v>
      </c>
      <c r="D10" s="160" t="s">
        <v>217</v>
      </c>
      <c r="E10" s="161">
        <v>0.1</v>
      </c>
    </row>
    <row r="11" spans="1:6" x14ac:dyDescent="0.3">
      <c r="A11" s="271"/>
      <c r="B11" s="158">
        <v>9154348</v>
      </c>
      <c r="C11" s="159" t="s">
        <v>106</v>
      </c>
      <c r="D11" s="160" t="s">
        <v>218</v>
      </c>
      <c r="E11" s="168">
        <v>0.25</v>
      </c>
    </row>
    <row r="12" spans="1:6" ht="18" thickBot="1" x14ac:dyDescent="0.35">
      <c r="A12" s="272"/>
      <c r="B12" s="149">
        <v>9156778</v>
      </c>
      <c r="C12" s="147" t="s">
        <v>107</v>
      </c>
      <c r="D12" s="148" t="s">
        <v>214</v>
      </c>
      <c r="E12" s="151">
        <v>0.1</v>
      </c>
    </row>
    <row r="13" spans="1:6" x14ac:dyDescent="0.3">
      <c r="A13" s="273" t="s">
        <v>2</v>
      </c>
      <c r="B13" s="141">
        <v>9350204</v>
      </c>
      <c r="C13" s="142" t="s">
        <v>108</v>
      </c>
      <c r="D13" s="139" t="s">
        <v>215</v>
      </c>
      <c r="E13" s="152">
        <v>0.24</v>
      </c>
    </row>
    <row r="14" spans="1:6" ht="18" thickBot="1" x14ac:dyDescent="0.35">
      <c r="A14" s="274"/>
      <c r="B14" s="163">
        <v>9165530</v>
      </c>
      <c r="C14" s="164" t="s">
        <v>109</v>
      </c>
      <c r="D14" s="165" t="s">
        <v>219</v>
      </c>
      <c r="E14" s="166">
        <v>0.24</v>
      </c>
    </row>
    <row r="15" spans="1:6" x14ac:dyDescent="0.3">
      <c r="A15" s="275" t="s">
        <v>110</v>
      </c>
      <c r="B15" s="119" t="s">
        <v>111</v>
      </c>
      <c r="C15" s="134" t="s">
        <v>112</v>
      </c>
      <c r="D15" s="139" t="s">
        <v>113</v>
      </c>
      <c r="E15" s="172">
        <v>5</v>
      </c>
      <c r="F15" s="173"/>
    </row>
    <row r="16" spans="1:6" x14ac:dyDescent="0.3">
      <c r="A16" s="276"/>
      <c r="B16" s="121">
        <v>9234076</v>
      </c>
      <c r="C16" s="135" t="s">
        <v>114</v>
      </c>
      <c r="D16" s="140" t="s">
        <v>115</v>
      </c>
      <c r="E16" s="174">
        <v>15</v>
      </c>
      <c r="F16" s="173"/>
    </row>
    <row r="17" spans="1:6" x14ac:dyDescent="0.3">
      <c r="A17" s="276"/>
      <c r="B17" s="121">
        <v>9234082</v>
      </c>
      <c r="C17" s="135" t="s">
        <v>116</v>
      </c>
      <c r="D17" s="140" t="s">
        <v>117</v>
      </c>
      <c r="E17" s="174">
        <v>47</v>
      </c>
      <c r="F17" s="173"/>
    </row>
    <row r="18" spans="1:6" x14ac:dyDescent="0.3">
      <c r="A18" s="276"/>
      <c r="B18" s="121">
        <v>9374386</v>
      </c>
      <c r="C18" s="135" t="s">
        <v>118</v>
      </c>
      <c r="D18" s="140" t="s">
        <v>119</v>
      </c>
      <c r="E18" s="175" t="s">
        <v>25</v>
      </c>
      <c r="F18" s="173"/>
    </row>
    <row r="19" spans="1:6" x14ac:dyDescent="0.3">
      <c r="A19" s="276"/>
      <c r="B19" s="121">
        <v>9235710</v>
      </c>
      <c r="C19" s="135" t="s">
        <v>120</v>
      </c>
      <c r="D19" s="140" t="s">
        <v>121</v>
      </c>
      <c r="E19" s="176" t="s">
        <v>122</v>
      </c>
      <c r="F19" s="173"/>
    </row>
    <row r="20" spans="1:6" x14ac:dyDescent="0.3">
      <c r="A20" s="276"/>
      <c r="B20" s="121">
        <v>9239234</v>
      </c>
      <c r="C20" s="135" t="s">
        <v>123</v>
      </c>
      <c r="D20" s="140" t="s">
        <v>124</v>
      </c>
      <c r="E20" s="174">
        <v>20</v>
      </c>
      <c r="F20" s="173"/>
    </row>
    <row r="21" spans="1:6" x14ac:dyDescent="0.3">
      <c r="A21" s="276"/>
      <c r="B21" s="121">
        <v>9239731</v>
      </c>
      <c r="C21" s="135" t="s">
        <v>125</v>
      </c>
      <c r="D21" s="140" t="s">
        <v>126</v>
      </c>
      <c r="E21" s="174">
        <v>50</v>
      </c>
      <c r="F21" s="173"/>
    </row>
    <row r="22" spans="1:6" x14ac:dyDescent="0.3">
      <c r="A22" s="276"/>
      <c r="B22" s="121">
        <v>9239257</v>
      </c>
      <c r="C22" s="135" t="s">
        <v>127</v>
      </c>
      <c r="D22" s="140" t="s">
        <v>128</v>
      </c>
      <c r="E22" s="174">
        <v>5</v>
      </c>
      <c r="F22" s="173"/>
    </row>
    <row r="23" spans="1:6" x14ac:dyDescent="0.3">
      <c r="A23" s="276"/>
      <c r="B23" s="132">
        <v>9239263</v>
      </c>
      <c r="C23" s="135" t="s">
        <v>129</v>
      </c>
      <c r="D23" s="140" t="s">
        <v>130</v>
      </c>
      <c r="E23" s="177">
        <v>50</v>
      </c>
      <c r="F23" s="173"/>
    </row>
    <row r="24" spans="1:6" x14ac:dyDescent="0.3">
      <c r="A24" s="276"/>
      <c r="B24" s="132">
        <v>9239286</v>
      </c>
      <c r="C24" s="135" t="s">
        <v>131</v>
      </c>
      <c r="D24" s="140" t="s">
        <v>132</v>
      </c>
      <c r="E24" s="178" t="s">
        <v>122</v>
      </c>
      <c r="F24" s="173"/>
    </row>
    <row r="25" spans="1:6" x14ac:dyDescent="0.3">
      <c r="A25" s="276"/>
      <c r="B25" s="121">
        <v>9237643</v>
      </c>
      <c r="C25" s="135" t="s">
        <v>133</v>
      </c>
      <c r="D25" s="140" t="s">
        <v>134</v>
      </c>
      <c r="E25" s="174">
        <v>5</v>
      </c>
      <c r="F25" s="173"/>
    </row>
    <row r="26" spans="1:6" x14ac:dyDescent="0.3">
      <c r="A26" s="276"/>
      <c r="B26" s="121">
        <v>9237608</v>
      </c>
      <c r="C26" s="135" t="s">
        <v>135</v>
      </c>
      <c r="D26" s="140" t="s">
        <v>136</v>
      </c>
      <c r="E26" s="174">
        <v>15</v>
      </c>
      <c r="F26" s="173"/>
    </row>
    <row r="27" spans="1:6" x14ac:dyDescent="0.3">
      <c r="A27" s="276"/>
      <c r="B27" s="121">
        <v>9237637</v>
      </c>
      <c r="C27" s="135" t="s">
        <v>137</v>
      </c>
      <c r="D27" s="140" t="s">
        <v>138</v>
      </c>
      <c r="E27" s="174">
        <v>47</v>
      </c>
      <c r="F27" s="173"/>
    </row>
    <row r="28" spans="1:6" x14ac:dyDescent="0.3">
      <c r="A28" s="276"/>
      <c r="B28" s="121">
        <v>9278990</v>
      </c>
      <c r="C28" s="135" t="s">
        <v>139</v>
      </c>
      <c r="D28" s="140" t="s">
        <v>140</v>
      </c>
      <c r="E28" s="174">
        <v>50</v>
      </c>
      <c r="F28" s="173"/>
    </row>
    <row r="29" spans="1:6" x14ac:dyDescent="0.3">
      <c r="A29" s="276"/>
      <c r="B29" s="121">
        <v>9356141</v>
      </c>
      <c r="C29" s="135" t="s">
        <v>141</v>
      </c>
      <c r="D29" s="140" t="s">
        <v>142</v>
      </c>
      <c r="E29" s="175" t="s">
        <v>26</v>
      </c>
      <c r="F29" s="173"/>
    </row>
    <row r="30" spans="1:6" x14ac:dyDescent="0.3">
      <c r="A30" s="276"/>
      <c r="B30" s="170">
        <v>9237614</v>
      </c>
      <c r="C30" s="171" t="s">
        <v>143</v>
      </c>
      <c r="D30" s="179" t="s">
        <v>144</v>
      </c>
      <c r="E30" s="180">
        <v>2</v>
      </c>
      <c r="F30" s="173"/>
    </row>
    <row r="31" spans="1:6" x14ac:dyDescent="0.3">
      <c r="A31" s="276"/>
      <c r="B31" s="154">
        <v>9237620</v>
      </c>
      <c r="C31" s="155" t="s">
        <v>145</v>
      </c>
      <c r="D31" s="160" t="s">
        <v>146</v>
      </c>
      <c r="E31" s="180">
        <v>450</v>
      </c>
      <c r="F31" s="173"/>
    </row>
    <row r="32" spans="1:6" x14ac:dyDescent="0.3">
      <c r="A32" s="276"/>
      <c r="B32" s="121">
        <v>9239317</v>
      </c>
      <c r="C32" s="135" t="s">
        <v>147</v>
      </c>
      <c r="D32" s="140" t="s">
        <v>148</v>
      </c>
      <c r="E32" s="174">
        <v>5</v>
      </c>
      <c r="F32" s="173"/>
    </row>
    <row r="33" spans="1:6" x14ac:dyDescent="0.3">
      <c r="A33" s="276"/>
      <c r="B33" s="121">
        <v>9239292</v>
      </c>
      <c r="C33" s="135" t="s">
        <v>149</v>
      </c>
      <c r="D33" s="140" t="s">
        <v>150</v>
      </c>
      <c r="E33" s="174">
        <v>15</v>
      </c>
      <c r="F33" s="173"/>
    </row>
    <row r="34" spans="1:6" x14ac:dyDescent="0.3">
      <c r="A34" s="276"/>
      <c r="B34" s="121">
        <v>9239300</v>
      </c>
      <c r="C34" s="135" t="s">
        <v>151</v>
      </c>
      <c r="D34" s="140" t="s">
        <v>152</v>
      </c>
      <c r="E34" s="174">
        <v>40</v>
      </c>
      <c r="F34" s="173"/>
    </row>
    <row r="35" spans="1:6" x14ac:dyDescent="0.3">
      <c r="A35" s="276"/>
      <c r="B35" s="121">
        <v>9239323</v>
      </c>
      <c r="C35" s="135" t="s">
        <v>153</v>
      </c>
      <c r="D35" s="140" t="s">
        <v>154</v>
      </c>
      <c r="E35" s="174">
        <v>50</v>
      </c>
      <c r="F35" s="173"/>
    </row>
    <row r="36" spans="1:6" x14ac:dyDescent="0.3">
      <c r="A36" s="276"/>
      <c r="B36" s="121">
        <v>9239346</v>
      </c>
      <c r="C36" s="135" t="s">
        <v>155</v>
      </c>
      <c r="D36" s="122" t="s">
        <v>156</v>
      </c>
      <c r="E36" s="129" t="s">
        <v>122</v>
      </c>
    </row>
    <row r="37" spans="1:6" ht="18" thickBot="1" x14ac:dyDescent="0.35">
      <c r="A37" s="277"/>
      <c r="B37" s="123">
        <v>9450584</v>
      </c>
      <c r="C37" s="136" t="s">
        <v>157</v>
      </c>
      <c r="D37" s="124" t="s">
        <v>158</v>
      </c>
      <c r="E37" s="130" t="s">
        <v>27</v>
      </c>
    </row>
    <row r="38" spans="1:6" x14ac:dyDescent="0.3">
      <c r="A38" s="278" t="s">
        <v>159</v>
      </c>
      <c r="B38" s="119">
        <v>9432014</v>
      </c>
      <c r="C38" s="134" t="s">
        <v>160</v>
      </c>
      <c r="D38" s="120" t="s">
        <v>161</v>
      </c>
      <c r="E38" s="127">
        <v>5</v>
      </c>
    </row>
    <row r="39" spans="1:6" x14ac:dyDescent="0.3">
      <c r="A39" s="279"/>
      <c r="B39" s="121">
        <v>9432008</v>
      </c>
      <c r="C39" s="135" t="s">
        <v>162</v>
      </c>
      <c r="D39" s="122" t="s">
        <v>163</v>
      </c>
      <c r="E39" s="128">
        <v>15</v>
      </c>
    </row>
    <row r="40" spans="1:6" x14ac:dyDescent="0.3">
      <c r="A40" s="279"/>
      <c r="B40" s="121">
        <v>9239369</v>
      </c>
      <c r="C40" s="135" t="s">
        <v>164</v>
      </c>
      <c r="D40" s="122" t="s">
        <v>220</v>
      </c>
      <c r="E40" s="128">
        <v>5</v>
      </c>
    </row>
    <row r="41" spans="1:6" x14ac:dyDescent="0.3">
      <c r="A41" s="279"/>
      <c r="B41" s="121">
        <v>9249936</v>
      </c>
      <c r="C41" s="135" t="s">
        <v>165</v>
      </c>
      <c r="D41" s="122" t="s">
        <v>221</v>
      </c>
      <c r="E41" s="128">
        <v>5</v>
      </c>
    </row>
    <row r="42" spans="1:6" x14ac:dyDescent="0.3">
      <c r="A42" s="279"/>
      <c r="B42" s="121">
        <v>9285671</v>
      </c>
      <c r="C42" s="135" t="s">
        <v>166</v>
      </c>
      <c r="D42" s="122" t="s">
        <v>222</v>
      </c>
      <c r="E42" s="128">
        <v>5</v>
      </c>
    </row>
    <row r="43" spans="1:6" x14ac:dyDescent="0.3">
      <c r="A43" s="279"/>
      <c r="B43" s="121">
        <v>9239352</v>
      </c>
      <c r="C43" s="135" t="s">
        <v>167</v>
      </c>
      <c r="D43" s="122" t="s">
        <v>223</v>
      </c>
      <c r="E43" s="128">
        <v>15</v>
      </c>
    </row>
    <row r="44" spans="1:6" x14ac:dyDescent="0.3">
      <c r="A44" s="279"/>
      <c r="B44" s="121">
        <v>9249913</v>
      </c>
      <c r="C44" s="135" t="s">
        <v>168</v>
      </c>
      <c r="D44" s="122" t="s">
        <v>224</v>
      </c>
      <c r="E44" s="128">
        <v>15</v>
      </c>
    </row>
    <row r="45" spans="1:6" x14ac:dyDescent="0.3">
      <c r="A45" s="279"/>
      <c r="B45" s="121">
        <v>9285665</v>
      </c>
      <c r="C45" s="135" t="s">
        <v>169</v>
      </c>
      <c r="D45" s="122" t="s">
        <v>225</v>
      </c>
      <c r="E45" s="128">
        <v>15</v>
      </c>
    </row>
    <row r="46" spans="1:6" x14ac:dyDescent="0.3">
      <c r="A46" s="279"/>
      <c r="B46" s="121">
        <v>9377686</v>
      </c>
      <c r="C46" s="135" t="s">
        <v>170</v>
      </c>
      <c r="D46" s="122" t="s">
        <v>226</v>
      </c>
      <c r="E46" s="128">
        <v>2</v>
      </c>
    </row>
    <row r="47" spans="1:6" x14ac:dyDescent="0.3">
      <c r="A47" s="279"/>
      <c r="B47" s="121">
        <v>9377692</v>
      </c>
      <c r="C47" s="135" t="s">
        <v>171</v>
      </c>
      <c r="D47" s="122" t="s">
        <v>227</v>
      </c>
      <c r="E47" s="128">
        <v>5</v>
      </c>
    </row>
    <row r="48" spans="1:6" x14ac:dyDescent="0.3">
      <c r="A48" s="279"/>
      <c r="B48" s="121">
        <v>9389235</v>
      </c>
      <c r="C48" s="135" t="s">
        <v>172</v>
      </c>
      <c r="D48" s="122" t="s">
        <v>228</v>
      </c>
      <c r="E48" s="128">
        <v>2</v>
      </c>
    </row>
    <row r="49" spans="1:5" x14ac:dyDescent="0.3">
      <c r="A49" s="279"/>
      <c r="B49" s="121">
        <v>9389241</v>
      </c>
      <c r="C49" s="135" t="s">
        <v>173</v>
      </c>
      <c r="D49" s="122" t="s">
        <v>229</v>
      </c>
      <c r="E49" s="128">
        <v>5</v>
      </c>
    </row>
    <row r="50" spans="1:5" x14ac:dyDescent="0.3">
      <c r="A50" s="279"/>
      <c r="B50" s="121">
        <v>9389229</v>
      </c>
      <c r="C50" s="135" t="s">
        <v>174</v>
      </c>
      <c r="D50" s="122" t="s">
        <v>230</v>
      </c>
      <c r="E50" s="128">
        <v>15</v>
      </c>
    </row>
    <row r="51" spans="1:5" x14ac:dyDescent="0.3">
      <c r="A51" s="279"/>
      <c r="B51" s="154">
        <v>9237672</v>
      </c>
      <c r="C51" s="155" t="s">
        <v>175</v>
      </c>
      <c r="D51" s="156" t="s">
        <v>231</v>
      </c>
      <c r="E51" s="157">
        <v>15</v>
      </c>
    </row>
    <row r="52" spans="1:5" x14ac:dyDescent="0.3">
      <c r="A52" s="279"/>
      <c r="B52" s="154">
        <v>9264918</v>
      </c>
      <c r="C52" s="155" t="s">
        <v>176</v>
      </c>
      <c r="D52" s="156" t="s">
        <v>232</v>
      </c>
      <c r="E52" s="157">
        <v>15</v>
      </c>
    </row>
    <row r="53" spans="1:5" x14ac:dyDescent="0.3">
      <c r="A53" s="279"/>
      <c r="B53" s="154">
        <v>9237689</v>
      </c>
      <c r="C53" s="155" t="s">
        <v>177</v>
      </c>
      <c r="D53" s="156" t="s">
        <v>233</v>
      </c>
      <c r="E53" s="157">
        <v>5</v>
      </c>
    </row>
    <row r="54" spans="1:5" x14ac:dyDescent="0.3">
      <c r="A54" s="279"/>
      <c r="B54" s="154">
        <v>9264924</v>
      </c>
      <c r="C54" s="155" t="s">
        <v>178</v>
      </c>
      <c r="D54" s="156" t="s">
        <v>234</v>
      </c>
      <c r="E54" s="157">
        <v>5</v>
      </c>
    </row>
    <row r="55" spans="1:5" x14ac:dyDescent="0.3">
      <c r="A55" s="279"/>
      <c r="B55" s="121">
        <v>9405069</v>
      </c>
      <c r="C55" s="135" t="s">
        <v>179</v>
      </c>
      <c r="D55" s="122" t="s">
        <v>180</v>
      </c>
      <c r="E55" s="128">
        <v>2</v>
      </c>
    </row>
    <row r="56" spans="1:5" x14ac:dyDescent="0.3">
      <c r="A56" s="279"/>
      <c r="B56" s="121">
        <v>9396413</v>
      </c>
      <c r="C56" s="135" t="s">
        <v>181</v>
      </c>
      <c r="D56" s="122" t="s">
        <v>236</v>
      </c>
      <c r="E56" s="128">
        <v>5</v>
      </c>
    </row>
    <row r="57" spans="1:5" x14ac:dyDescent="0.3">
      <c r="A57" s="279"/>
      <c r="B57" s="121">
        <v>9236632</v>
      </c>
      <c r="C57" s="135" t="s">
        <v>182</v>
      </c>
      <c r="D57" s="122" t="s">
        <v>240</v>
      </c>
      <c r="E57" s="128">
        <v>5</v>
      </c>
    </row>
    <row r="58" spans="1:5" x14ac:dyDescent="0.3">
      <c r="A58" s="279"/>
      <c r="B58" s="121">
        <v>9256474</v>
      </c>
      <c r="C58" s="135" t="s">
        <v>183</v>
      </c>
      <c r="D58" s="122" t="s">
        <v>237</v>
      </c>
      <c r="E58" s="128">
        <v>15</v>
      </c>
    </row>
    <row r="59" spans="1:5" x14ac:dyDescent="0.3">
      <c r="A59" s="279"/>
      <c r="B59" s="121">
        <v>9236626</v>
      </c>
      <c r="C59" s="135" t="s">
        <v>184</v>
      </c>
      <c r="D59" s="122" t="s">
        <v>241</v>
      </c>
      <c r="E59" s="128">
        <v>20</v>
      </c>
    </row>
    <row r="60" spans="1:5" x14ac:dyDescent="0.3">
      <c r="A60" s="279"/>
      <c r="B60" s="154">
        <v>9256480</v>
      </c>
      <c r="C60" s="155" t="s">
        <v>185</v>
      </c>
      <c r="D60" s="156" t="s">
        <v>238</v>
      </c>
      <c r="E60" s="162">
        <v>5</v>
      </c>
    </row>
    <row r="61" spans="1:5" x14ac:dyDescent="0.3">
      <c r="A61" s="279"/>
      <c r="B61" s="154">
        <v>9242940</v>
      </c>
      <c r="C61" s="155" t="s">
        <v>186</v>
      </c>
      <c r="D61" s="156" t="s">
        <v>235</v>
      </c>
      <c r="E61" s="162">
        <v>15</v>
      </c>
    </row>
    <row r="62" spans="1:5" x14ac:dyDescent="0.3">
      <c r="A62" s="279"/>
      <c r="B62" s="154">
        <v>9265763</v>
      </c>
      <c r="C62" s="155" t="s">
        <v>187</v>
      </c>
      <c r="D62" s="156" t="s">
        <v>239</v>
      </c>
      <c r="E62" s="157">
        <v>2</v>
      </c>
    </row>
    <row r="63" spans="1:5" x14ac:dyDescent="0.3">
      <c r="A63" s="279"/>
      <c r="B63" s="121">
        <v>9280165</v>
      </c>
      <c r="C63" s="135" t="s">
        <v>188</v>
      </c>
      <c r="D63" s="122" t="s">
        <v>242</v>
      </c>
      <c r="E63" s="128">
        <v>5</v>
      </c>
    </row>
    <row r="64" spans="1:5" x14ac:dyDescent="0.3">
      <c r="A64" s="279"/>
      <c r="B64" s="143">
        <v>9280136</v>
      </c>
      <c r="C64" s="146" t="s">
        <v>189</v>
      </c>
      <c r="D64" s="140" t="s">
        <v>243</v>
      </c>
      <c r="E64" s="150">
        <v>15</v>
      </c>
    </row>
    <row r="65" spans="1:5" x14ac:dyDescent="0.3">
      <c r="A65" s="279"/>
      <c r="B65" s="158">
        <v>9280159</v>
      </c>
      <c r="C65" s="159" t="s">
        <v>190</v>
      </c>
      <c r="D65" s="160" t="s">
        <v>191</v>
      </c>
      <c r="E65" s="161">
        <v>15</v>
      </c>
    </row>
    <row r="66" spans="1:5" x14ac:dyDescent="0.3">
      <c r="A66" s="279"/>
      <c r="B66" s="145">
        <v>9280136</v>
      </c>
      <c r="C66" s="146" t="s">
        <v>192</v>
      </c>
      <c r="D66" s="140" t="s">
        <v>244</v>
      </c>
      <c r="E66" s="153">
        <v>15</v>
      </c>
    </row>
    <row r="67" spans="1:5" ht="18" thickBot="1" x14ac:dyDescent="0.35">
      <c r="A67" s="280"/>
      <c r="B67" s="133">
        <v>9280142</v>
      </c>
      <c r="C67" s="136" t="s">
        <v>193</v>
      </c>
      <c r="D67" s="124" t="s">
        <v>245</v>
      </c>
      <c r="E67" s="131">
        <v>5</v>
      </c>
    </row>
  </sheetData>
  <sheetProtection algorithmName="SHA-512" hashValue="SaSYIJsrs1X5awDhl/S9U7X+LSURlhsYi22JOCXx1q7+DAE3qahBzECLX1eYB0Np7R7dVAL25Z7fbTl4JjIh1w==" saltValue="PVYmGOXyo+V+JeysTEE+JA==" spinCount="100000" sheet="1" objects="1" scenarios="1"/>
  <mergeCells count="5">
    <mergeCell ref="A2:A7"/>
    <mergeCell ref="A8:A12"/>
    <mergeCell ref="A13:A14"/>
    <mergeCell ref="A15:A37"/>
    <mergeCell ref="A38:A6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5"/>
  <sheetViews>
    <sheetView workbookViewId="0">
      <selection activeCell="H1" sqref="H1:I1048576"/>
    </sheetView>
  </sheetViews>
  <sheetFormatPr baseColWidth="10" defaultColWidth="8.88671875" defaultRowHeight="15.75" x14ac:dyDescent="0.25"/>
  <cols>
    <col min="1" max="1" width="21.33203125" style="1" customWidth="1"/>
    <col min="2" max="2" width="8.88671875" style="1"/>
    <col min="3" max="3" width="6.88671875" style="1" customWidth="1"/>
    <col min="4" max="4" width="13.109375" style="1" customWidth="1"/>
    <col min="5" max="5" width="13" style="1" customWidth="1"/>
    <col min="6" max="6" width="12.21875" style="1" customWidth="1"/>
    <col min="7" max="7" width="11.77734375" style="1" customWidth="1"/>
    <col min="8" max="8" width="14" style="1" bestFit="1" customWidth="1"/>
    <col min="9" max="9" width="12.88671875" style="1" customWidth="1"/>
    <col min="10" max="16384" width="8.88671875" style="1"/>
  </cols>
  <sheetData>
    <row r="1" spans="1:9" s="18" customFormat="1" ht="30" customHeight="1" x14ac:dyDescent="0.3">
      <c r="A1" s="20" t="s">
        <v>6</v>
      </c>
      <c r="B1" s="20" t="s">
        <v>5</v>
      </c>
      <c r="C1" s="20" t="s">
        <v>19</v>
      </c>
      <c r="D1" s="20" t="s">
        <v>20</v>
      </c>
      <c r="E1" s="20" t="s">
        <v>21</v>
      </c>
      <c r="F1" s="20" t="s">
        <v>22</v>
      </c>
      <c r="G1" s="20" t="s">
        <v>23</v>
      </c>
      <c r="H1" s="20" t="s">
        <v>256</v>
      </c>
      <c r="I1" s="181" t="s">
        <v>257</v>
      </c>
    </row>
    <row r="2" spans="1:9" x14ac:dyDescent="0.25">
      <c r="A2" s="21" t="s">
        <v>7</v>
      </c>
      <c r="B2" s="3">
        <f>'Lisez-moi'!$E$31</f>
        <v>265</v>
      </c>
      <c r="C2" s="3"/>
      <c r="D2" s="3"/>
      <c r="E2" s="3"/>
      <c r="F2" s="3"/>
      <c r="G2" s="3">
        <v>44.012999999999998</v>
      </c>
      <c r="H2" s="182">
        <v>0</v>
      </c>
      <c r="I2" s="19"/>
    </row>
    <row r="3" spans="1:9" x14ac:dyDescent="0.25">
      <c r="A3" s="21" t="s">
        <v>0</v>
      </c>
      <c r="B3" s="3">
        <f>'Lisez-moi'!$E$30</f>
        <v>205</v>
      </c>
      <c r="C3" s="3">
        <v>1.52</v>
      </c>
      <c r="D3" s="3">
        <v>250</v>
      </c>
      <c r="E3" s="3">
        <f>(C3*D3)/1000</f>
        <v>0.38</v>
      </c>
      <c r="F3" s="3">
        <f>E3*B3/1000</f>
        <v>7.7900000000000011E-2</v>
      </c>
      <c r="G3" s="3">
        <v>200.7</v>
      </c>
      <c r="H3" s="182">
        <v>0.04</v>
      </c>
      <c r="I3" s="183">
        <f>1-H3</f>
        <v>0.96</v>
      </c>
    </row>
    <row r="4" spans="1:9" x14ac:dyDescent="0.25">
      <c r="A4" s="21" t="s">
        <v>4</v>
      </c>
      <c r="B4" s="3">
        <f>'Lisez-moi'!$E$29</f>
        <v>565</v>
      </c>
      <c r="C4" s="3">
        <v>1.496</v>
      </c>
      <c r="D4" s="3">
        <v>250</v>
      </c>
      <c r="E4" s="3">
        <f t="shared" ref="E4" si="0">(C4*D4)/1000</f>
        <v>0.374</v>
      </c>
      <c r="F4" s="3">
        <f>E4*B4/1000</f>
        <v>0.21131</v>
      </c>
      <c r="G4" s="3">
        <v>184.49</v>
      </c>
      <c r="H4" s="184">
        <v>2E-3</v>
      </c>
      <c r="I4" s="183">
        <f>1-H4</f>
        <v>0.998</v>
      </c>
    </row>
    <row r="5" spans="1:9" x14ac:dyDescent="0.25">
      <c r="A5" s="21" t="s">
        <v>4</v>
      </c>
      <c r="B5" s="3">
        <f>'Lisez-moi'!$E$29</f>
        <v>565</v>
      </c>
      <c r="C5" s="3">
        <v>1.496</v>
      </c>
      <c r="D5" s="3">
        <v>100</v>
      </c>
      <c r="E5" s="3">
        <f t="shared" ref="E5" si="1">(C5*D5)/1000</f>
        <v>0.14959999999999998</v>
      </c>
      <c r="F5" s="3">
        <f>E5*B5/1000</f>
        <v>8.4523999999999988E-2</v>
      </c>
      <c r="G5" s="3">
        <v>184.49</v>
      </c>
      <c r="H5" s="184">
        <v>2E-3</v>
      </c>
      <c r="I5" s="183">
        <f t="shared" ref="I5:I6" si="2">1-H5</f>
        <v>0.998</v>
      </c>
    </row>
    <row r="6" spans="1:9" x14ac:dyDescent="0.25">
      <c r="A6" s="21" t="s">
        <v>2</v>
      </c>
      <c r="B6" s="3">
        <f>'Lisez-moi'!$E$28</f>
        <v>2720</v>
      </c>
      <c r="C6" s="3">
        <v>1.4650000000000001</v>
      </c>
      <c r="D6" s="3">
        <v>240</v>
      </c>
      <c r="E6" s="3">
        <f>(C6*D6)/1000</f>
        <v>0.35160000000000002</v>
      </c>
      <c r="F6" s="3">
        <f>E6*B6/1000</f>
        <v>0.95635200000000009</v>
      </c>
      <c r="G6" s="3">
        <v>168.04</v>
      </c>
      <c r="H6" s="184">
        <v>2.0000000000000001E-4</v>
      </c>
      <c r="I6" s="183">
        <f t="shared" si="2"/>
        <v>0.99980000000000002</v>
      </c>
    </row>
    <row r="9" spans="1:9" x14ac:dyDescent="0.25">
      <c r="A9" s="21" t="s">
        <v>14</v>
      </c>
      <c r="B9" s="19">
        <v>100000</v>
      </c>
    </row>
    <row r="10" spans="1:9" x14ac:dyDescent="0.25">
      <c r="A10" s="21" t="s">
        <v>15</v>
      </c>
      <c r="B10" s="19">
        <v>8.3140000000000001</v>
      </c>
    </row>
    <row r="11" spans="1:9" x14ac:dyDescent="0.25">
      <c r="A11" s="21" t="s">
        <v>16</v>
      </c>
      <c r="B11" s="19">
        <f>6.023*10^23</f>
        <v>6.0229999999999991E+23</v>
      </c>
    </row>
    <row r="12" spans="1:9" x14ac:dyDescent="0.25">
      <c r="A12" s="21" t="s">
        <v>17</v>
      </c>
      <c r="B12" s="19">
        <f>15+273.15</f>
        <v>288.14999999999998</v>
      </c>
    </row>
    <row r="13" spans="1:9" x14ac:dyDescent="0.25">
      <c r="A13" s="21" t="s">
        <v>10</v>
      </c>
      <c r="B13" s="19">
        <v>2.3650000000000001E-2</v>
      </c>
    </row>
    <row r="14" spans="1:9" x14ac:dyDescent="0.25">
      <c r="A14" s="21" t="s">
        <v>18</v>
      </c>
      <c r="B14" s="19">
        <v>44.012999999999998</v>
      </c>
    </row>
    <row r="15" spans="1:9" x14ac:dyDescent="0.25">
      <c r="A15" s="21" t="s">
        <v>248</v>
      </c>
      <c r="B15" s="19">
        <v>31.998999999999999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Lisez-moi</vt:lpstr>
      <vt:lpstr>Mon empreinte carbone</vt:lpstr>
      <vt:lpstr>Pour aller + loin</vt:lpstr>
      <vt:lpstr>Liste des UCD</vt:lpstr>
      <vt:lpstr>Données</vt:lpstr>
      <vt:lpstr>'Lisez-moi'!Zone_d_impression</vt:lpstr>
      <vt:lpstr>'Mon empreinte carbone'!Zone_d_impression</vt:lpstr>
      <vt:lpstr>'Pour aller + loin'!Zone_d_impression</vt:lpstr>
    </vt:vector>
  </TitlesOfParts>
  <Company>RCOA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OMEDIT IDF</dc:creator>
  <cp:lastModifiedBy>BOREL Céline</cp:lastModifiedBy>
  <cp:lastPrinted>2022-08-09T15:56:46Z</cp:lastPrinted>
  <dcterms:created xsi:type="dcterms:W3CDTF">2017-10-25T12:12:37Z</dcterms:created>
  <dcterms:modified xsi:type="dcterms:W3CDTF">2022-08-25T12:31:03Z</dcterms:modified>
</cp:coreProperties>
</file>