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Omedit\Génériques biosimilaires\Biosimilaires\Outils\"/>
    </mc:Choice>
  </mc:AlternateContent>
  <bookViews>
    <workbookView xWindow="240" yWindow="105" windowWidth="20115" windowHeight="7485" tabRatio="754" activeTab="1"/>
  </bookViews>
  <sheets>
    <sheet name="Lisez-moi" sheetId="13" r:id="rId1"/>
    <sheet name="Généralités" sheetId="1" r:id="rId2"/>
    <sheet name="Infliximab" sheetId="2" r:id="rId3"/>
    <sheet name="Etanercept" sheetId="15" r:id="rId4"/>
    <sheet name="Epoétine alfa" sheetId="4" r:id="rId5"/>
    <sheet name="Epoétine zeta" sheetId="16" r:id="rId6"/>
    <sheet name="Filgrastim" sheetId="6" r:id="rId7"/>
    <sheet name="Follitropine alfa" sheetId="17" r:id="rId8"/>
    <sheet name="Somatropine" sheetId="18" r:id="rId9"/>
    <sheet name="Insuline glargine" sheetId="19" r:id="rId10"/>
    <sheet name="Rituximab" sheetId="20" r:id="rId11"/>
    <sheet name="Trastuzumab" sheetId="22" r:id="rId12"/>
  </sheets>
  <definedNames>
    <definedName name="_xlnm.Print_Area" localSheetId="1">Généralités!$B$2:$J$90</definedName>
  </definedNames>
  <calcPr calcId="152511" concurrentCalc="0"/>
</workbook>
</file>

<file path=xl/calcChain.xml><?xml version="1.0" encoding="utf-8"?>
<calcChain xmlns="http://schemas.openxmlformats.org/spreadsheetml/2006/main">
  <c r="AH164" i="6" l="1"/>
  <c r="AJ168" i="6"/>
  <c r="AL168" i="6"/>
  <c r="AJ167" i="6"/>
  <c r="AL167" i="6"/>
  <c r="AJ166" i="6"/>
  <c r="AL166" i="6"/>
  <c r="AJ165" i="6"/>
  <c r="AL165" i="6"/>
  <c r="AJ164" i="6"/>
  <c r="AL164" i="6"/>
  <c r="AB164" i="6"/>
  <c r="AD168" i="6"/>
  <c r="AF168" i="6"/>
  <c r="AD167" i="6"/>
  <c r="AF167" i="6"/>
  <c r="AD166" i="6"/>
  <c r="AF166" i="6"/>
  <c r="AD165" i="6"/>
  <c r="AF165" i="6"/>
  <c r="AD164" i="6"/>
  <c r="AF164" i="6"/>
  <c r="AL103" i="6"/>
  <c r="AF125" i="6"/>
  <c r="AL125" i="6"/>
  <c r="AF150" i="6"/>
  <c r="AL150" i="6"/>
  <c r="AH138" i="6"/>
  <c r="AJ147" i="6"/>
  <c r="AL147" i="6"/>
  <c r="AJ145" i="6"/>
  <c r="AL145" i="6"/>
  <c r="AJ143" i="6"/>
  <c r="AL143" i="6"/>
  <c r="AJ141" i="6"/>
  <c r="AL141" i="6"/>
  <c r="AJ139" i="6"/>
  <c r="AL139" i="6"/>
  <c r="AB138" i="6"/>
  <c r="AD147" i="6"/>
  <c r="AF147" i="6"/>
  <c r="AD145" i="6"/>
  <c r="AF145" i="6"/>
  <c r="AD143" i="6"/>
  <c r="AF143" i="6"/>
  <c r="AD141" i="6"/>
  <c r="AF141" i="6"/>
  <c r="AD139" i="6"/>
  <c r="AF139" i="6"/>
  <c r="AH113" i="6"/>
  <c r="AJ122" i="6"/>
  <c r="AL122" i="6"/>
  <c r="AJ120" i="6"/>
  <c r="AL120" i="6"/>
  <c r="AJ118" i="6"/>
  <c r="AL118" i="6"/>
  <c r="AJ116" i="6"/>
  <c r="AL116" i="6"/>
  <c r="AJ114" i="6"/>
  <c r="AL114" i="6"/>
  <c r="AB113" i="6"/>
  <c r="AD122" i="6"/>
  <c r="AF122" i="6"/>
  <c r="AD120" i="6"/>
  <c r="AF120" i="6"/>
  <c r="AD118" i="6"/>
  <c r="AF118" i="6"/>
  <c r="AD116" i="6"/>
  <c r="AF116" i="6"/>
  <c r="AD114" i="6"/>
  <c r="AF114" i="6"/>
  <c r="AH97" i="6"/>
  <c r="AJ101" i="6"/>
  <c r="AL101" i="6"/>
  <c r="AJ100" i="6"/>
  <c r="AL100" i="6"/>
  <c r="AJ99" i="6"/>
  <c r="AL99" i="6"/>
  <c r="AJ98" i="6"/>
  <c r="AL98" i="6"/>
  <c r="AJ97" i="6"/>
  <c r="AL97" i="6"/>
  <c r="AB97" i="6"/>
  <c r="AD101" i="6"/>
  <c r="AF101" i="6"/>
  <c r="AD100" i="6"/>
  <c r="AF100" i="6"/>
  <c r="AD99" i="6"/>
  <c r="AF99" i="6"/>
  <c r="AD98" i="6"/>
  <c r="AF98" i="6"/>
  <c r="AD97" i="6"/>
  <c r="AF97" i="6"/>
  <c r="AH79" i="6"/>
  <c r="AJ83" i="6"/>
  <c r="AL83" i="6"/>
  <c r="AJ82" i="6"/>
  <c r="AL82" i="6"/>
  <c r="AJ81" i="6"/>
  <c r="AL81" i="6"/>
  <c r="AJ80" i="6"/>
  <c r="AL80" i="6"/>
  <c r="AJ79" i="6"/>
  <c r="AL79" i="6"/>
  <c r="AB79" i="6"/>
  <c r="AD83" i="6"/>
  <c r="AF83" i="6"/>
  <c r="AD82" i="6"/>
  <c r="AF82" i="6"/>
  <c r="AD81" i="6"/>
  <c r="AF81" i="6"/>
  <c r="AD80" i="6"/>
  <c r="AF80" i="6"/>
  <c r="AD79" i="6"/>
  <c r="AF79" i="6"/>
  <c r="AH61" i="6"/>
  <c r="AJ65" i="6"/>
  <c r="AL65" i="6"/>
  <c r="AJ64" i="6"/>
  <c r="AL64" i="6"/>
  <c r="AJ63" i="6"/>
  <c r="AL63" i="6"/>
  <c r="AJ62" i="6"/>
  <c r="AL62" i="6"/>
  <c r="AJ61" i="6"/>
  <c r="AL61" i="6"/>
  <c r="AB61" i="6"/>
  <c r="AD65" i="6"/>
  <c r="AF65" i="6"/>
  <c r="AD64" i="6"/>
  <c r="AF64" i="6"/>
  <c r="AD63" i="6"/>
  <c r="AF63" i="6"/>
  <c r="AD62" i="6"/>
  <c r="AF62" i="6"/>
  <c r="AD61" i="6"/>
  <c r="AF61" i="6"/>
  <c r="AJ43" i="6"/>
  <c r="AJ42" i="6"/>
  <c r="AJ41" i="6"/>
  <c r="AJ40" i="6"/>
  <c r="AJ39" i="6"/>
  <c r="AH39" i="6"/>
  <c r="AD43" i="6"/>
  <c r="AD42" i="6"/>
  <c r="AD41" i="6"/>
  <c r="AD40" i="6"/>
  <c r="AD39" i="6"/>
  <c r="AB39" i="6"/>
  <c r="L19" i="6"/>
  <c r="L18" i="6"/>
  <c r="K19" i="6"/>
  <c r="K18" i="6"/>
  <c r="I19" i="6"/>
  <c r="H19" i="6"/>
  <c r="I18" i="6"/>
  <c r="H18" i="6"/>
  <c r="N19" i="6"/>
  <c r="N18" i="6"/>
  <c r="P19" i="6"/>
  <c r="P18" i="6"/>
  <c r="S18" i="6"/>
  <c r="S19" i="6"/>
  <c r="AJ121" i="17"/>
  <c r="AJ123" i="17"/>
  <c r="AJ125" i="17"/>
  <c r="AJ122" i="17"/>
  <c r="AJ124" i="17"/>
  <c r="AL95" i="17"/>
  <c r="AL99" i="17"/>
  <c r="AL103" i="17"/>
  <c r="AL97" i="17"/>
  <c r="AL101" i="17"/>
  <c r="AJ95" i="17"/>
  <c r="AJ99" i="17"/>
  <c r="AJ103" i="17"/>
  <c r="AJ97" i="17"/>
  <c r="AJ101" i="17"/>
  <c r="AL69" i="17"/>
  <c r="AL73" i="17"/>
  <c r="AL77" i="17"/>
  <c r="AL71" i="17"/>
  <c r="AL75" i="17"/>
  <c r="AJ69" i="17"/>
  <c r="AJ73" i="17"/>
  <c r="AJ77" i="17"/>
  <c r="AJ71" i="17"/>
  <c r="AJ75" i="17"/>
  <c r="AN34" i="17"/>
  <c r="AN38" i="17"/>
  <c r="AN42" i="17"/>
  <c r="AN36" i="17"/>
  <c r="AN40" i="17"/>
  <c r="AL34" i="17"/>
  <c r="AL38" i="17"/>
  <c r="AL42" i="17"/>
  <c r="AL36" i="17"/>
  <c r="AL40" i="17"/>
  <c r="AJ34" i="17"/>
  <c r="AJ38" i="17"/>
  <c r="AJ42" i="17"/>
  <c r="AJ36" i="17"/>
  <c r="AJ40" i="17"/>
  <c r="AH34" i="17"/>
  <c r="AH38" i="17"/>
  <c r="AH42" i="17"/>
  <c r="AH36" i="17"/>
  <c r="AH40" i="17"/>
  <c r="V121" i="17"/>
  <c r="V103" i="17"/>
  <c r="V101" i="17"/>
  <c r="V99" i="17"/>
  <c r="V93" i="17"/>
  <c r="V97" i="17"/>
  <c r="V95" i="17"/>
  <c r="V76" i="17"/>
  <c r="V75" i="17"/>
  <c r="V73" i="17"/>
  <c r="V69" i="17"/>
  <c r="V67" i="17"/>
  <c r="V71" i="17"/>
  <c r="V47" i="17"/>
  <c r="V53" i="17"/>
  <c r="V54" i="17"/>
  <c r="V51" i="17"/>
  <c r="V49" i="17"/>
  <c r="V45" i="17"/>
  <c r="V42" i="17"/>
  <c r="V40" i="17"/>
  <c r="V38" i="17"/>
  <c r="V36" i="17"/>
  <c r="V34" i="17"/>
  <c r="V32" i="17"/>
  <c r="AC103" i="17"/>
  <c r="AC101" i="17"/>
  <c r="Z103" i="17"/>
  <c r="Z101" i="17"/>
  <c r="Z95" i="17"/>
  <c r="AC97" i="17"/>
  <c r="Z97" i="17"/>
  <c r="AC95" i="17"/>
  <c r="AC75" i="17"/>
  <c r="Z76" i="17"/>
  <c r="AC76" i="17"/>
  <c r="Z75" i="17"/>
  <c r="AC71" i="17"/>
  <c r="Z71" i="17"/>
  <c r="AC69" i="17"/>
  <c r="Z69" i="17"/>
  <c r="Z53" i="17"/>
  <c r="AC53" i="17"/>
  <c r="Z54" i="17"/>
  <c r="AC54" i="17"/>
  <c r="Z47" i="17"/>
  <c r="Z49" i="17"/>
  <c r="AC47" i="17"/>
  <c r="AC49" i="17"/>
  <c r="Z42" i="17"/>
  <c r="AC40" i="17"/>
  <c r="AC42" i="17"/>
  <c r="Z40" i="17"/>
  <c r="AC36" i="17"/>
  <c r="Z36" i="17"/>
  <c r="Z34" i="17"/>
  <c r="AC34" i="17"/>
  <c r="T55" i="22"/>
  <c r="T54" i="22"/>
  <c r="T53" i="22"/>
  <c r="T52" i="22"/>
  <c r="T37" i="22"/>
  <c r="T36" i="22"/>
  <c r="T35" i="22"/>
  <c r="T34" i="22"/>
  <c r="T22" i="22"/>
  <c r="T21" i="22"/>
  <c r="T20" i="22"/>
  <c r="T19" i="22"/>
  <c r="AA53" i="22"/>
  <c r="AA55" i="22"/>
  <c r="X53" i="22"/>
  <c r="X55" i="22"/>
  <c r="AA35" i="22"/>
  <c r="AA37" i="22"/>
  <c r="X35" i="22"/>
  <c r="X37" i="22"/>
  <c r="X20" i="22"/>
  <c r="AA20" i="22"/>
  <c r="AA22" i="22"/>
  <c r="X22" i="22"/>
  <c r="M176" i="20"/>
  <c r="M174" i="20"/>
  <c r="M171" i="20"/>
  <c r="M156" i="20"/>
  <c r="M154" i="20"/>
  <c r="M151" i="20"/>
  <c r="M136" i="20"/>
  <c r="M134" i="20"/>
  <c r="M131" i="20"/>
  <c r="M116" i="20"/>
  <c r="M114" i="20"/>
  <c r="M111" i="20"/>
  <c r="M76" i="20"/>
  <c r="M74" i="20"/>
  <c r="M71" i="20"/>
  <c r="M96" i="20"/>
  <c r="M94" i="20"/>
  <c r="M91" i="20"/>
  <c r="M59" i="20"/>
  <c r="M57" i="20"/>
  <c r="M54" i="20"/>
  <c r="M42" i="20"/>
  <c r="M40" i="20"/>
  <c r="M37" i="20"/>
  <c r="M25" i="20"/>
  <c r="M23" i="20"/>
  <c r="M20" i="20"/>
  <c r="AA77" i="19"/>
  <c r="AA45" i="19"/>
  <c r="M77" i="19"/>
  <c r="M75" i="19"/>
  <c r="M72" i="19"/>
  <c r="M45" i="19"/>
  <c r="M43" i="19"/>
  <c r="M40" i="19"/>
  <c r="Q57" i="22"/>
  <c r="Q24" i="22"/>
  <c r="Q39" i="22"/>
  <c r="S156" i="20"/>
  <c r="S116" i="20"/>
  <c r="P76" i="20"/>
  <c r="P176" i="20"/>
  <c r="P174" i="20"/>
  <c r="S176" i="20"/>
  <c r="S174" i="20"/>
  <c r="P156" i="20"/>
  <c r="S154" i="20"/>
  <c r="P154" i="20"/>
  <c r="S134" i="20"/>
  <c r="P136" i="20"/>
  <c r="P134" i="20"/>
  <c r="S136" i="20"/>
  <c r="S114" i="20"/>
  <c r="P116" i="20"/>
  <c r="P114" i="20"/>
  <c r="P74" i="20"/>
  <c r="S76" i="20"/>
  <c r="S74" i="20"/>
  <c r="S96" i="20"/>
  <c r="S57" i="20"/>
  <c r="S42" i="20"/>
  <c r="S94" i="20"/>
  <c r="S40" i="20"/>
  <c r="P96" i="20"/>
  <c r="P23" i="20"/>
  <c r="P25" i="20"/>
  <c r="S23" i="20"/>
  <c r="S25" i="20"/>
  <c r="P59" i="20"/>
  <c r="P94" i="20"/>
  <c r="P42" i="20"/>
  <c r="P57" i="20"/>
  <c r="S59" i="20"/>
  <c r="P40" i="20"/>
  <c r="P77" i="19"/>
  <c r="S45" i="19"/>
  <c r="S77" i="19"/>
  <c r="S43" i="19"/>
  <c r="S75" i="19"/>
  <c r="P75" i="19"/>
  <c r="P45" i="19"/>
  <c r="P43" i="19"/>
  <c r="AJ121" i="18"/>
  <c r="AJ120" i="18"/>
  <c r="AJ122" i="18"/>
  <c r="AH120" i="18"/>
  <c r="AH121" i="18"/>
  <c r="AH122" i="18"/>
  <c r="T122" i="18"/>
  <c r="T121" i="18"/>
  <c r="T120" i="18"/>
  <c r="T119" i="18"/>
  <c r="AH106" i="18"/>
  <c r="AH105" i="18"/>
  <c r="AH107" i="18"/>
  <c r="T105" i="18"/>
  <c r="T104" i="18"/>
  <c r="AH90" i="18"/>
  <c r="AH91" i="18"/>
  <c r="AH92" i="18"/>
  <c r="AJ76" i="18"/>
  <c r="AH76" i="18"/>
  <c r="AJ75" i="18"/>
  <c r="AJ77" i="18"/>
  <c r="AH75" i="18"/>
  <c r="AH77" i="18"/>
  <c r="T74" i="18"/>
  <c r="T75" i="18"/>
  <c r="T76" i="18"/>
  <c r="T77" i="18"/>
  <c r="AJ61" i="18"/>
  <c r="AJ60" i="18"/>
  <c r="AJ62" i="18"/>
  <c r="AH61" i="18"/>
  <c r="AH60" i="18"/>
  <c r="AJ46" i="18"/>
  <c r="AJ45" i="18"/>
  <c r="AJ47" i="18"/>
  <c r="AH46" i="18"/>
  <c r="AH45" i="18"/>
  <c r="T90" i="18"/>
  <c r="T89" i="18"/>
  <c r="T62" i="18"/>
  <c r="T61" i="18"/>
  <c r="T60" i="18"/>
  <c r="T59" i="18"/>
  <c r="T47" i="18"/>
  <c r="T46" i="18"/>
  <c r="T45" i="18"/>
  <c r="T44" i="18"/>
  <c r="X20" i="17"/>
  <c r="X19" i="17"/>
  <c r="X18" i="17"/>
  <c r="X15" i="17"/>
  <c r="V122" i="17"/>
  <c r="V120" i="17"/>
  <c r="AK55" i="17"/>
  <c r="S168" i="6"/>
  <c r="S167" i="6"/>
  <c r="S166" i="6"/>
  <c r="S165" i="6"/>
  <c r="S164" i="6"/>
  <c r="S162" i="6"/>
  <c r="S145" i="6"/>
  <c r="S147" i="6"/>
  <c r="S143" i="6"/>
  <c r="S141" i="6"/>
  <c r="S139" i="6"/>
  <c r="S137" i="6"/>
  <c r="AF103" i="6"/>
  <c r="S122" i="6"/>
  <c r="S118" i="6"/>
  <c r="S116" i="6"/>
  <c r="S114" i="6"/>
  <c r="S120" i="6"/>
  <c r="S112" i="6"/>
  <c r="J18" i="6"/>
  <c r="J19" i="6"/>
  <c r="AF47" i="6"/>
  <c r="AF45" i="6"/>
  <c r="AL42" i="6"/>
  <c r="AL45" i="6"/>
  <c r="AF42" i="6"/>
  <c r="AL47" i="6"/>
  <c r="AL41" i="6"/>
  <c r="AL43" i="6"/>
  <c r="AF41" i="6"/>
  <c r="AL40" i="6"/>
  <c r="AL39" i="6"/>
  <c r="AC121" i="17"/>
  <c r="Z121" i="17"/>
  <c r="AA120" i="18"/>
  <c r="V165" i="6"/>
  <c r="X122" i="18"/>
  <c r="AA122" i="18"/>
  <c r="X120" i="18"/>
  <c r="X77" i="18"/>
  <c r="X75" i="18"/>
  <c r="X105" i="18"/>
  <c r="AA105" i="18"/>
  <c r="AA77" i="18"/>
  <c r="AA75" i="18"/>
  <c r="AH47" i="18"/>
  <c r="AH62" i="18"/>
  <c r="AA60" i="18"/>
  <c r="AA47" i="18"/>
  <c r="X62" i="18"/>
  <c r="X90" i="18"/>
  <c r="AA62" i="18"/>
  <c r="X60" i="18"/>
  <c r="AA90" i="18"/>
  <c r="AA45" i="18"/>
  <c r="X45" i="18"/>
  <c r="X47" i="18"/>
  <c r="AC122" i="17"/>
  <c r="Z122" i="17"/>
  <c r="Y114" i="6"/>
  <c r="V164" i="6"/>
  <c r="Y168" i="6"/>
  <c r="Y166" i="6"/>
  <c r="AF39" i="6"/>
  <c r="AF43" i="6"/>
  <c r="AF40" i="6"/>
  <c r="Y165" i="6"/>
  <c r="V168" i="6"/>
  <c r="V166" i="6"/>
  <c r="Y167" i="6"/>
  <c r="Y164" i="6"/>
  <c r="V167" i="6"/>
  <c r="Y145" i="6"/>
  <c r="Y143" i="6"/>
  <c r="V141" i="6"/>
  <c r="V139" i="6"/>
  <c r="Y141" i="6"/>
  <c r="V147" i="6"/>
  <c r="Y139" i="6"/>
  <c r="V145" i="6"/>
  <c r="Y147" i="6"/>
  <c r="U138" i="6"/>
  <c r="V143" i="6"/>
  <c r="V118" i="6"/>
  <c r="V120" i="6"/>
  <c r="V114" i="6"/>
  <c r="V122" i="6"/>
  <c r="V116" i="6"/>
  <c r="AH105" i="16"/>
  <c r="AH104" i="16"/>
  <c r="AH106" i="16"/>
  <c r="T104" i="16"/>
  <c r="T103" i="16"/>
  <c r="AH89" i="16"/>
  <c r="AH88" i="16"/>
  <c r="AH90" i="16"/>
  <c r="T88" i="16"/>
  <c r="T87" i="16"/>
  <c r="AI75" i="16"/>
  <c r="T75" i="16"/>
  <c r="T74" i="16"/>
  <c r="AH71" i="16"/>
  <c r="AH72" i="16"/>
  <c r="AH73" i="16"/>
  <c r="AF71" i="16"/>
  <c r="AF72" i="16"/>
  <c r="AF73" i="16"/>
  <c r="T73" i="16"/>
  <c r="AJ72" i="16"/>
  <c r="T72" i="16"/>
  <c r="AJ71" i="16"/>
  <c r="AJ73" i="16"/>
  <c r="T71" i="16"/>
  <c r="T70" i="16"/>
  <c r="T58" i="16"/>
  <c r="T57" i="16"/>
  <c r="AJ54" i="16"/>
  <c r="AJ55" i="16"/>
  <c r="AJ56" i="16"/>
  <c r="AH54" i="16"/>
  <c r="AH55" i="16"/>
  <c r="AH56" i="16"/>
  <c r="T56" i="16"/>
  <c r="AF55" i="16"/>
  <c r="T55" i="16"/>
  <c r="AF54" i="16"/>
  <c r="AF56" i="16"/>
  <c r="T54" i="16"/>
  <c r="T53" i="16"/>
  <c r="AI41" i="16"/>
  <c r="T41" i="16"/>
  <c r="T40" i="16"/>
  <c r="AF37" i="16"/>
  <c r="AF38" i="16"/>
  <c r="AF39" i="16"/>
  <c r="T39" i="16"/>
  <c r="AJ38" i="16"/>
  <c r="AH38" i="16"/>
  <c r="T38" i="16"/>
  <c r="AJ37" i="16"/>
  <c r="AJ39" i="16"/>
  <c r="AH37" i="16"/>
  <c r="AH39" i="16"/>
  <c r="T37" i="16"/>
  <c r="T36" i="16"/>
  <c r="V25" i="16"/>
  <c r="V24" i="16"/>
  <c r="V23" i="16"/>
  <c r="V22" i="16"/>
  <c r="V21" i="16"/>
  <c r="V20" i="16"/>
  <c r="V19" i="16"/>
  <c r="V18" i="16"/>
  <c r="V17" i="16"/>
  <c r="V16" i="16"/>
  <c r="V15" i="16"/>
  <c r="T71" i="4"/>
  <c r="T70" i="4"/>
  <c r="T36" i="4"/>
  <c r="AJ72" i="4"/>
  <c r="AJ71" i="4"/>
  <c r="AJ73" i="4"/>
  <c r="AH72" i="4"/>
  <c r="AH71" i="4"/>
  <c r="AF72" i="4"/>
  <c r="AF71" i="4"/>
  <c r="AF73" i="4"/>
  <c r="AH73" i="4"/>
  <c r="AH54" i="4"/>
  <c r="X58" i="16"/>
  <c r="AA88" i="16"/>
  <c r="AA71" i="16"/>
  <c r="X54" i="16"/>
  <c r="AA41" i="16"/>
  <c r="X39" i="16"/>
  <c r="X71" i="16"/>
  <c r="X75" i="16"/>
  <c r="AA56" i="16"/>
  <c r="AA58" i="16"/>
  <c r="AA104" i="16"/>
  <c r="AA73" i="16"/>
  <c r="AA54" i="16"/>
  <c r="AA39" i="16"/>
  <c r="AA37" i="16"/>
  <c r="X37" i="16"/>
  <c r="X56" i="16"/>
  <c r="X104" i="16"/>
  <c r="X41" i="16"/>
  <c r="X73" i="16"/>
  <c r="AA75" i="16"/>
  <c r="X88" i="16"/>
  <c r="M120" i="15"/>
  <c r="M118" i="15"/>
  <c r="M115" i="15"/>
  <c r="M102" i="15"/>
  <c r="M100" i="15"/>
  <c r="M97" i="15"/>
  <c r="M84" i="15"/>
  <c r="M82" i="15"/>
  <c r="M79" i="15"/>
  <c r="M61" i="15"/>
  <c r="M59" i="15"/>
  <c r="M56" i="15"/>
  <c r="M43" i="15"/>
  <c r="M41" i="15"/>
  <c r="M38" i="15"/>
  <c r="M25" i="15"/>
  <c r="M23" i="15"/>
  <c r="M20" i="15"/>
  <c r="S120" i="15"/>
  <c r="P118" i="15"/>
  <c r="P120" i="15"/>
  <c r="P100" i="15"/>
  <c r="P102" i="15"/>
  <c r="S102" i="15"/>
  <c r="P84" i="15"/>
  <c r="P82" i="15"/>
  <c r="S59" i="15"/>
  <c r="P61" i="15"/>
  <c r="P59" i="15"/>
  <c r="S61" i="15"/>
  <c r="S41" i="15"/>
  <c r="S43" i="15"/>
  <c r="P43" i="15"/>
  <c r="P41" i="15"/>
  <c r="S25" i="15"/>
  <c r="S23" i="15"/>
  <c r="P23" i="15"/>
  <c r="P25" i="15"/>
  <c r="S82" i="15"/>
  <c r="S84" i="15"/>
  <c r="S100" i="15"/>
  <c r="S118" i="15"/>
  <c r="S101" i="6"/>
  <c r="S100" i="6"/>
  <c r="S99" i="6"/>
  <c r="S98" i="6"/>
  <c r="S97" i="6"/>
  <c r="S83" i="6"/>
  <c r="S82" i="6"/>
  <c r="S81" i="6"/>
  <c r="S80" i="6"/>
  <c r="S79" i="6"/>
  <c r="S62" i="6"/>
  <c r="S40" i="6"/>
  <c r="S41" i="6"/>
  <c r="S42" i="6"/>
  <c r="S43" i="6"/>
  <c r="AH105" i="4"/>
  <c r="AH104" i="4"/>
  <c r="AH89" i="4"/>
  <c r="AH88" i="4"/>
  <c r="T73" i="4"/>
  <c r="T72" i="4"/>
  <c r="AJ55" i="4"/>
  <c r="AJ54" i="4"/>
  <c r="AH55" i="4"/>
  <c r="AF55" i="4"/>
  <c r="AF54" i="4"/>
  <c r="T56" i="4"/>
  <c r="T55" i="4"/>
  <c r="AJ38" i="4"/>
  <c r="AJ37" i="4"/>
  <c r="AH38" i="4"/>
  <c r="AH37" i="4"/>
  <c r="AF38" i="4"/>
  <c r="AF37" i="4"/>
  <c r="T39" i="4"/>
  <c r="T38" i="4"/>
  <c r="M19" i="2"/>
  <c r="X73" i="4"/>
  <c r="AA73" i="4"/>
  <c r="X56" i="4"/>
  <c r="X39" i="4"/>
  <c r="AH106" i="4"/>
  <c r="AF56" i="4"/>
  <c r="AH90" i="4"/>
  <c r="AJ39" i="4"/>
  <c r="AA39" i="4"/>
  <c r="AH39" i="4"/>
  <c r="AF39" i="4"/>
  <c r="AH56" i="4"/>
  <c r="AA56" i="4"/>
  <c r="AJ56" i="4"/>
  <c r="M48" i="2"/>
  <c r="M26" i="2"/>
  <c r="P26" i="2"/>
  <c r="S95" i="6"/>
  <c r="S77" i="6"/>
  <c r="S65" i="6"/>
  <c r="S64" i="6"/>
  <c r="S63" i="6"/>
  <c r="S61" i="6"/>
  <c r="S59" i="6"/>
  <c r="S39" i="6"/>
  <c r="S37" i="6"/>
  <c r="T104" i="4"/>
  <c r="T103" i="4"/>
  <c r="T88" i="4"/>
  <c r="T87" i="4"/>
  <c r="T75" i="4"/>
  <c r="T74" i="4"/>
  <c r="T58" i="4"/>
  <c r="T57" i="4"/>
  <c r="T54" i="4"/>
  <c r="T53" i="4"/>
  <c r="T41" i="4"/>
  <c r="AI41" i="4"/>
  <c r="T40" i="4"/>
  <c r="T37" i="4"/>
  <c r="V25" i="4"/>
  <c r="V24" i="4"/>
  <c r="V23" i="4"/>
  <c r="V22" i="4"/>
  <c r="V21" i="4"/>
  <c r="V20" i="4"/>
  <c r="V19" i="4"/>
  <c r="V18" i="4"/>
  <c r="V17" i="4"/>
  <c r="V16" i="4"/>
  <c r="V15" i="4"/>
  <c r="V97" i="6"/>
  <c r="V100" i="6"/>
  <c r="V99" i="6"/>
  <c r="V98" i="6"/>
  <c r="V101" i="6"/>
  <c r="Y122" i="6"/>
  <c r="Y116" i="6"/>
  <c r="Y118" i="6"/>
  <c r="Y120" i="6"/>
  <c r="U113" i="6"/>
  <c r="V82" i="6"/>
  <c r="V81" i="6"/>
  <c r="V80" i="6"/>
  <c r="V83" i="6"/>
  <c r="V79" i="6"/>
  <c r="Y80" i="6"/>
  <c r="Y83" i="6"/>
  <c r="Y79" i="6"/>
  <c r="Y82" i="6"/>
  <c r="Y81" i="6"/>
  <c r="Y64" i="6"/>
  <c r="V65" i="6"/>
  <c r="V61" i="6"/>
  <c r="Y63" i="6"/>
  <c r="V64" i="6"/>
  <c r="Y62" i="6"/>
  <c r="V63" i="6"/>
  <c r="Y65" i="6"/>
  <c r="Y61" i="6"/>
  <c r="V62" i="6"/>
  <c r="Y41" i="6"/>
  <c r="Y40" i="6"/>
  <c r="Y43" i="6"/>
  <c r="Y39" i="6"/>
  <c r="Y42" i="6"/>
  <c r="V41" i="6"/>
  <c r="V40" i="6"/>
  <c r="V43" i="6"/>
  <c r="V39" i="6"/>
  <c r="V42" i="6"/>
  <c r="X104" i="4"/>
  <c r="X58" i="4"/>
  <c r="X88" i="4"/>
  <c r="X75" i="4"/>
  <c r="AA75" i="4"/>
  <c r="AA71" i="4"/>
  <c r="X71" i="4"/>
  <c r="AA54" i="4"/>
  <c r="X54" i="4"/>
  <c r="AA41" i="4"/>
  <c r="X41" i="4"/>
  <c r="X37" i="4"/>
  <c r="Y101" i="6"/>
  <c r="Y100" i="6"/>
  <c r="Y97" i="6"/>
  <c r="Y98" i="6"/>
  <c r="Y99" i="6"/>
  <c r="AI75" i="4"/>
  <c r="AA88" i="4"/>
  <c r="AA58" i="4"/>
  <c r="AA37" i="4"/>
  <c r="AA104" i="4"/>
  <c r="M46" i="2"/>
  <c r="M44" i="2"/>
  <c r="M41" i="2"/>
  <c r="M22" i="2"/>
  <c r="P22" i="2"/>
  <c r="M24" i="2"/>
  <c r="P24" i="2"/>
  <c r="S44" i="2"/>
  <c r="P46" i="2"/>
  <c r="S46" i="2"/>
  <c r="P48" i="2"/>
  <c r="S48" i="2"/>
  <c r="P44" i="2"/>
  <c r="S26" i="2"/>
  <c r="S24" i="2"/>
  <c r="S22" i="2"/>
</calcChain>
</file>

<file path=xl/sharedStrings.xml><?xml version="1.0" encoding="utf-8"?>
<sst xmlns="http://schemas.openxmlformats.org/spreadsheetml/2006/main" count="1695" uniqueCount="672">
  <si>
    <t>Type de médicament</t>
  </si>
  <si>
    <t>Suivi des médicaments biosimilaires</t>
  </si>
  <si>
    <t xml:space="preserve">Molécule </t>
  </si>
  <si>
    <t>Noms commerciaux</t>
  </si>
  <si>
    <t>Indications</t>
  </si>
  <si>
    <t>Schémas posologiques</t>
  </si>
  <si>
    <t>Domaine</t>
  </si>
  <si>
    <t>Infliximab</t>
  </si>
  <si>
    <t>Molécule de référence</t>
  </si>
  <si>
    <t>Médicaments biosimilaires</t>
  </si>
  <si>
    <t>Etanercept</t>
  </si>
  <si>
    <t>Médicament biosimilaire</t>
  </si>
  <si>
    <t xml:space="preserve">Molécule de référence </t>
  </si>
  <si>
    <t>Epoetine alpha</t>
  </si>
  <si>
    <t>Epoetine zeta</t>
  </si>
  <si>
    <t>Filgrastim</t>
  </si>
  <si>
    <t>Hématologie</t>
  </si>
  <si>
    <t>Follitropine alpha</t>
  </si>
  <si>
    <t>Molécule  de référence</t>
  </si>
  <si>
    <t>Médicaments  biosimilaires</t>
  </si>
  <si>
    <t xml:space="preserve">GONAL-F® </t>
  </si>
  <si>
    <t>Somatropine</t>
  </si>
  <si>
    <t>Insuline glargine</t>
  </si>
  <si>
    <t xml:space="preserve">Abasaglar® </t>
  </si>
  <si>
    <r>
      <rPr>
        <sz val="11"/>
        <color theme="1"/>
        <rFont val="Calibri"/>
        <family val="2"/>
      </rPr>
      <t>● T</t>
    </r>
    <r>
      <rPr>
        <sz val="11"/>
        <color theme="1"/>
        <rFont val="Calibri"/>
        <family val="2"/>
        <scheme val="minor"/>
      </rPr>
      <t>raitement du diabète sucré</t>
    </r>
  </si>
  <si>
    <t>Posologie 3 mg/kg</t>
  </si>
  <si>
    <t xml:space="preserve">Ville </t>
  </si>
  <si>
    <t>Hôpital</t>
  </si>
  <si>
    <t>N/A</t>
  </si>
  <si>
    <t>Posologie 5 mg/kg</t>
  </si>
  <si>
    <t xml:space="preserve">   Biosimilaires non commercialisés en France</t>
  </si>
  <si>
    <t>75 UI</t>
  </si>
  <si>
    <t>150 UI</t>
  </si>
  <si>
    <t>225 UI</t>
  </si>
  <si>
    <t>300 UI</t>
  </si>
  <si>
    <t>450 UI</t>
  </si>
  <si>
    <t>900 UI</t>
  </si>
  <si>
    <t>1050 UI</t>
  </si>
  <si>
    <t>Biosimilaire</t>
  </si>
  <si>
    <t>Stimulation du développement folliculaire</t>
  </si>
  <si>
    <t xml:space="preserve">Conditionnement </t>
  </si>
  <si>
    <t>6 seringues</t>
  </si>
  <si>
    <t>1 seringue</t>
  </si>
  <si>
    <t>Anémie - réduction des besoins transfusionnels</t>
  </si>
  <si>
    <t>Don de sang autologue</t>
  </si>
  <si>
    <t>Chirurgie - réduction des besoins transfusionnels</t>
  </si>
  <si>
    <t>Epoétine alfa</t>
  </si>
  <si>
    <t>30 UI</t>
  </si>
  <si>
    <t>48 UI</t>
  </si>
  <si>
    <t>5 seringues</t>
  </si>
  <si>
    <t>Neutropénie post chimiothérapie cytotoxique</t>
  </si>
  <si>
    <t>0,5 MUI/kg/administration</t>
  </si>
  <si>
    <t>Economie ville</t>
  </si>
  <si>
    <t>1,2 MUI/kg/administration</t>
  </si>
  <si>
    <t>Neutropénie congénitale</t>
  </si>
  <si>
    <t>Neutropénie cyclique et idiopathique</t>
  </si>
  <si>
    <t>Mobilisation CSPH</t>
  </si>
  <si>
    <t>Précédée d'une chimiothérapie myelosuppressive</t>
  </si>
  <si>
    <t>1 MUI/kg/administration</t>
  </si>
  <si>
    <t>Neutropénie post greffe de moelle osseuse</t>
  </si>
  <si>
    <t>Patient VIH</t>
  </si>
  <si>
    <t>0,6 mg</t>
  </si>
  <si>
    <t>0,8 mg</t>
  </si>
  <si>
    <t>1 mg</t>
  </si>
  <si>
    <t>1,2 mg</t>
  </si>
  <si>
    <t>1,4 mg</t>
  </si>
  <si>
    <t>1,6 mg</t>
  </si>
  <si>
    <t>1,8 mg</t>
  </si>
  <si>
    <t>2 mg</t>
  </si>
  <si>
    <t>5 mg</t>
  </si>
  <si>
    <t>5,3 mg</t>
  </si>
  <si>
    <t>12 mg</t>
  </si>
  <si>
    <t>10 mg</t>
  </si>
  <si>
    <t>15 mg</t>
  </si>
  <si>
    <t>Laboratoire exploitant</t>
  </si>
  <si>
    <t>PFIZER LTD</t>
  </si>
  <si>
    <t>PFIZER</t>
  </si>
  <si>
    <t>SAMSUNG BIOEPIS UK LIMITED</t>
  </si>
  <si>
    <t>JANSSEN CILAG</t>
  </si>
  <si>
    <t>SANDOZ</t>
  </si>
  <si>
    <t>HOSPIRA UK LTD</t>
  </si>
  <si>
    <t>HOSPIRA FRANCE</t>
  </si>
  <si>
    <t>AMGEN</t>
  </si>
  <si>
    <t>MERCK SERONO EUROPE LTD</t>
  </si>
  <si>
    <t xml:space="preserve">MERCK SERONO </t>
  </si>
  <si>
    <t>SANOFI AVENTIS DEUTSCHLAND GMBH</t>
  </si>
  <si>
    <t>ELI LILLY REGIONAL OPERATIONS GMBH</t>
  </si>
  <si>
    <t>MSD FRANCE</t>
  </si>
  <si>
    <t>JANSSEN BIOLOGICS BV</t>
  </si>
  <si>
    <t>Rituximab</t>
  </si>
  <si>
    <t>ROCHE REGISTRATION LTD</t>
  </si>
  <si>
    <t>ROCHE</t>
  </si>
  <si>
    <t xml:space="preserve">   Biosimilaires en cours de commercialisation en France</t>
  </si>
  <si>
    <t xml:space="preserve">Inflectra®    </t>
  </si>
  <si>
    <t xml:space="preserve">Remsima®                                           </t>
  </si>
  <si>
    <t xml:space="preserve">Flixabi® </t>
  </si>
  <si>
    <t xml:space="preserve">SAMSUNG BIOEPIS UK LIMITED </t>
  </si>
  <si>
    <t>CELLTRION HEALTHCARE HUNGARY KFT</t>
  </si>
  <si>
    <t>BIOGARAN</t>
  </si>
  <si>
    <t>BIOGEN FRANCE</t>
  </si>
  <si>
    <r>
      <t xml:space="preserve">Benepali®  
</t>
    </r>
    <r>
      <rPr>
        <sz val="12"/>
        <color theme="6" tint="-0.249977111117893"/>
        <rFont val="Calibri"/>
        <family val="2"/>
        <scheme val="minor"/>
      </rPr>
      <t/>
    </r>
  </si>
  <si>
    <t xml:space="preserve">Erelzi®  </t>
  </si>
  <si>
    <t xml:space="preserve">Laboratoire titulaire AMM </t>
  </si>
  <si>
    <t xml:space="preserve">    Médicament réservé à l'usage hospitalier</t>
  </si>
  <si>
    <t xml:space="preserve">Epoetin Alfa Hexal® </t>
  </si>
  <si>
    <t xml:space="preserve">Abseamed® </t>
  </si>
  <si>
    <t>Binocrit®</t>
  </si>
  <si>
    <t>HEXAL AG</t>
  </si>
  <si>
    <t>THERABEL LUCIEN PHARMA</t>
  </si>
  <si>
    <t xml:space="preserve">Silapo® </t>
  </si>
  <si>
    <r>
      <t xml:space="preserve">Retacrit®                              </t>
    </r>
    <r>
      <rPr>
        <sz val="12"/>
        <color theme="1"/>
        <rFont val="Calibri"/>
        <family val="2"/>
        <scheme val="minor"/>
      </rPr>
      <t xml:space="preserve"> </t>
    </r>
  </si>
  <si>
    <t>NORBITEC GMBH</t>
  </si>
  <si>
    <t xml:space="preserve">Ratiograstim® </t>
  </si>
  <si>
    <t xml:space="preserve">Biograstim®   </t>
  </si>
  <si>
    <t xml:space="preserve">Zarzio® </t>
  </si>
  <si>
    <t>Filgrastim Hexal®</t>
  </si>
  <si>
    <t>Nivestim®</t>
  </si>
  <si>
    <t xml:space="preserve">Accofil®  </t>
  </si>
  <si>
    <t>Grastofil®</t>
  </si>
  <si>
    <t xml:space="preserve"> Tevagrastim®  </t>
  </si>
  <si>
    <t>ACCORD HEALTHCARE LTD</t>
  </si>
  <si>
    <t>RATIOPHARM GMBH</t>
  </si>
  <si>
    <t>TEVA GENERICS GMBH</t>
  </si>
  <si>
    <t>ACCORD HEALTHCARE FRANCE SAS</t>
  </si>
  <si>
    <t>TEVA SANTE</t>
  </si>
  <si>
    <t>SICOR BIOTECH UAB</t>
  </si>
  <si>
    <t>EG LABO-LABORATOIRES EUROGENERICS</t>
  </si>
  <si>
    <t xml:space="preserve">Bemfola®                                       </t>
  </si>
  <si>
    <t xml:space="preserve">Ovaleap® </t>
  </si>
  <si>
    <t>TEVA BV</t>
  </si>
  <si>
    <t>GEDEON RICHTER PLC</t>
  </si>
  <si>
    <t>MEDICE ARZNEIMITTEL PUTTER GMBH</t>
  </si>
  <si>
    <t>STADA ARZNEIMITTEL AG</t>
  </si>
  <si>
    <t>ABZ-PHARMA GMBH</t>
  </si>
  <si>
    <t>APOTEX EUROPE BV</t>
  </si>
  <si>
    <r>
      <t xml:space="preserve">Omnitrope® </t>
    </r>
    <r>
      <rPr>
        <sz val="12"/>
        <color theme="7"/>
        <rFont val="Calibri"/>
        <family val="2"/>
        <scheme val="minor"/>
      </rPr>
      <t xml:space="preserve"> </t>
    </r>
  </si>
  <si>
    <t xml:space="preserve">PFIZER HOLDING </t>
  </si>
  <si>
    <t xml:space="preserve">Lusduna® </t>
  </si>
  <si>
    <t>MERCK SHARP &amp; DOHME LIMITED</t>
  </si>
  <si>
    <t>SANOFI AVENTIS FRANCE</t>
  </si>
  <si>
    <t>LILLY FRANCE</t>
  </si>
  <si>
    <t>GEDEON RICHTER FRANCE</t>
  </si>
  <si>
    <t xml:space="preserve">Truxima® </t>
  </si>
  <si>
    <t xml:space="preserve">Rixathon® </t>
  </si>
  <si>
    <t xml:space="preserve">Riximyo® 
</t>
  </si>
  <si>
    <t>75 UI/kg</t>
  </si>
  <si>
    <t>300 UI/kg</t>
  </si>
  <si>
    <t>Cout traitement phase de correction</t>
  </si>
  <si>
    <r>
      <t xml:space="preserve">Coût en ville pour </t>
    </r>
    <r>
      <rPr>
        <b/>
        <u/>
        <sz val="9"/>
        <color theme="0"/>
        <rFont val="Calibri"/>
        <family val="2"/>
        <scheme val="minor"/>
      </rPr>
      <t>1 mois</t>
    </r>
    <r>
      <rPr>
        <b/>
        <sz val="9"/>
        <color theme="0"/>
        <rFont val="Calibri"/>
        <family val="2"/>
        <scheme val="minor"/>
      </rPr>
      <t xml:space="preserve"> de traitement (TTC) pour un patient de 70kg</t>
    </r>
  </si>
  <si>
    <r>
      <t xml:space="preserve">Cout traitement               phase d'entretien                       </t>
    </r>
    <r>
      <rPr>
        <sz val="8"/>
        <rFont val="Calibri"/>
        <family val="2"/>
        <scheme val="minor"/>
      </rPr>
      <t>(75 UI/kg)</t>
    </r>
  </si>
  <si>
    <r>
      <t xml:space="preserve">Cout traitement               phase d'entretien                        </t>
    </r>
    <r>
      <rPr>
        <sz val="8"/>
        <rFont val="Calibri"/>
        <family val="2"/>
        <scheme val="minor"/>
      </rPr>
      <t>(300 UI/kg)</t>
    </r>
  </si>
  <si>
    <t>Traitement anémie,  IRC hémodialysé</t>
  </si>
  <si>
    <t>25 UI/kg</t>
  </si>
  <si>
    <t>50 UI/kg</t>
  </si>
  <si>
    <r>
      <t xml:space="preserve">Cout traitement               phase d'entretien                       </t>
    </r>
    <r>
      <rPr>
        <sz val="8"/>
        <rFont val="Calibri"/>
        <family val="2"/>
        <scheme val="minor"/>
      </rPr>
      <t>(25 UI/kg)</t>
    </r>
  </si>
  <si>
    <r>
      <t xml:space="preserve">Cout traitement               phase d'entretien                        </t>
    </r>
    <r>
      <rPr>
        <sz val="8"/>
        <rFont val="Calibri"/>
        <family val="2"/>
        <scheme val="minor"/>
      </rPr>
      <t>(50 UI/kg)</t>
    </r>
  </si>
  <si>
    <t>Traitement anémie, IRC dialyse péritonéale</t>
  </si>
  <si>
    <r>
      <t xml:space="preserve">Phase de correction                                                       </t>
    </r>
    <r>
      <rPr>
        <sz val="10"/>
        <color theme="1"/>
        <rFont val="Calibri"/>
        <family val="2"/>
        <scheme val="minor"/>
      </rPr>
      <t>150 UI/kg/injection                                       3 fois/semaine max</t>
    </r>
  </si>
  <si>
    <r>
      <t xml:space="preserve">Phase d'entretien                                               </t>
    </r>
    <r>
      <rPr>
        <sz val="10"/>
        <color theme="1"/>
        <rFont val="Calibri"/>
        <family val="2"/>
        <scheme val="minor"/>
      </rPr>
      <t>150- 300 UI/kg/injection                         3 fois/semaine max</t>
    </r>
  </si>
  <si>
    <t>150 UI/kg</t>
  </si>
  <si>
    <t>600 UI/kg/injection                       2 fois/semaine                         pendant 3 semaines</t>
  </si>
  <si>
    <r>
      <t xml:space="preserve">Coût en ville pour </t>
    </r>
    <r>
      <rPr>
        <b/>
        <u/>
        <sz val="9"/>
        <color theme="0"/>
        <rFont val="Calibri"/>
        <family val="2"/>
        <scheme val="minor"/>
      </rPr>
      <t>3 semaines</t>
    </r>
    <r>
      <rPr>
        <b/>
        <sz val="9"/>
        <color theme="0"/>
        <rFont val="Calibri"/>
        <family val="2"/>
        <scheme val="minor"/>
      </rPr>
      <t xml:space="preserve"> de traitement (TTC) pour un patient de 70kg</t>
    </r>
  </si>
  <si>
    <t xml:space="preserve">Cout traitement </t>
  </si>
  <si>
    <t>600 UI/kg/injection                      1 fois/semaine                        pendant 3 semaines</t>
  </si>
  <si>
    <t>Epoétine zeta</t>
  </si>
  <si>
    <t>13 MUI</t>
  </si>
  <si>
    <t>34 MUI</t>
  </si>
  <si>
    <r>
      <t xml:space="preserve">Coût en ville pour </t>
    </r>
    <r>
      <rPr>
        <b/>
        <u/>
        <sz val="9"/>
        <color theme="0"/>
        <rFont val="Calibri"/>
        <family val="2"/>
        <scheme val="minor"/>
      </rPr>
      <t>1 jour</t>
    </r>
    <r>
      <rPr>
        <b/>
        <sz val="9"/>
        <color theme="0"/>
        <rFont val="Calibri"/>
        <family val="2"/>
        <scheme val="minor"/>
      </rPr>
      <t xml:space="preserve"> de traitement (TTC)</t>
    </r>
  </si>
  <si>
    <r>
      <t xml:space="preserve">Coût en ville pour                                            </t>
    </r>
    <r>
      <rPr>
        <b/>
        <u/>
        <sz val="9"/>
        <color theme="0"/>
        <rFont val="Calibri"/>
        <family val="2"/>
        <scheme val="minor"/>
      </rPr>
      <t>1 cure</t>
    </r>
    <r>
      <rPr>
        <b/>
        <sz val="9"/>
        <color theme="0"/>
        <rFont val="Calibri"/>
        <family val="2"/>
        <scheme val="minor"/>
      </rPr>
      <t xml:space="preserve"> de traitement                                   (en moyenne 5 jours de traitement) (TTC)</t>
    </r>
  </si>
  <si>
    <r>
      <t xml:space="preserve">Coût en ville pour </t>
    </r>
    <r>
      <rPr>
        <b/>
        <u/>
        <sz val="9"/>
        <color theme="0"/>
        <rFont val="Calibri"/>
        <family val="2"/>
        <scheme val="minor"/>
      </rPr>
      <t>14 jours</t>
    </r>
    <r>
      <rPr>
        <b/>
        <sz val="9"/>
        <color theme="0"/>
        <rFont val="Calibri"/>
        <family val="2"/>
        <scheme val="minor"/>
      </rPr>
      <t>de traitement (TTC) pour un patient de 70kg</t>
    </r>
  </si>
  <si>
    <t>Endocrinologie</t>
  </si>
  <si>
    <t>1 cartouche</t>
  </si>
  <si>
    <t>5 cartouches</t>
  </si>
  <si>
    <t>10 cartouches</t>
  </si>
  <si>
    <t>7 seringues</t>
  </si>
  <si>
    <t>Enoxaparine</t>
  </si>
  <si>
    <t xml:space="preserve">Inhixa® </t>
  </si>
  <si>
    <t>Thorinane®</t>
  </si>
  <si>
    <t>TECHDOW PHARMACEUTICAL</t>
  </si>
  <si>
    <t>PHARMATEN S.A</t>
  </si>
  <si>
    <t>Lymphome folliculaire non hodgkinien</t>
  </si>
  <si>
    <t>Lymphome diffus non hodgkinien</t>
  </si>
  <si>
    <t>Polyarthrite rhumatoide</t>
  </si>
  <si>
    <t>Leucémie lymphoide chronique</t>
  </si>
  <si>
    <t>Polyangéite microscopique</t>
  </si>
  <si>
    <t xml:space="preserve">Lifmior® </t>
  </si>
  <si>
    <t>Remicade®  100mg</t>
  </si>
  <si>
    <t>Inflectra®  100mg</t>
  </si>
  <si>
    <t>Remsima®  100mg</t>
  </si>
  <si>
    <t>Flixabi®  100mg</t>
  </si>
  <si>
    <t>40000 UI / 1mL</t>
  </si>
  <si>
    <t>30000 UI / 0,75mL</t>
  </si>
  <si>
    <t>20000 UI / 0,5mL</t>
  </si>
  <si>
    <t>8000 UI / 0,8mL</t>
  </si>
  <si>
    <t>6000 UI / 0,6mL</t>
  </si>
  <si>
    <t>5000 UI / 0,5 mL</t>
  </si>
  <si>
    <t>4000 UI / 0,4mL</t>
  </si>
  <si>
    <t>10000 UI / 1mL</t>
  </si>
  <si>
    <t>3000 UI / 0,3mL</t>
  </si>
  <si>
    <t>1000 UI / 0,5mL</t>
  </si>
  <si>
    <t>2000 UI / 1mL</t>
  </si>
  <si>
    <t xml:space="preserve">EPREX® </t>
  </si>
  <si>
    <t xml:space="preserve">BINOCRIT® </t>
  </si>
  <si>
    <t>Eprex®  4000 UI</t>
  </si>
  <si>
    <t>Binocrit®  4000 UI</t>
  </si>
  <si>
    <t>Eprex®  5000 UI</t>
  </si>
  <si>
    <t>Binocrit®  5000UI</t>
  </si>
  <si>
    <t>Eprex®  20000 UI</t>
  </si>
  <si>
    <t>Binocrit®  20000 UI</t>
  </si>
  <si>
    <t>Eprex®  2000 UI</t>
  </si>
  <si>
    <t>Binocrit®  2000 UI</t>
  </si>
  <si>
    <t>Eprex®  10000 UI</t>
  </si>
  <si>
    <t>Binocrit®  10000 UI</t>
  </si>
  <si>
    <t>Eprex®  40000 UI</t>
  </si>
  <si>
    <t>Binocrit®  40000 UI</t>
  </si>
  <si>
    <t xml:space="preserve">RETACRIT® </t>
  </si>
  <si>
    <t>Retacrit®  4000 UI</t>
  </si>
  <si>
    <t>Retacrit®  5000UI</t>
  </si>
  <si>
    <t>Retacrit®  20000 UI</t>
  </si>
  <si>
    <t>Retacrit®  2000 UI</t>
  </si>
  <si>
    <t>Retacrit®  10000 UI</t>
  </si>
  <si>
    <t>Retacrit®  40000 UI</t>
  </si>
  <si>
    <t>Neupogen®  30 UI</t>
  </si>
  <si>
    <t>Tevagrastim®  30 UI</t>
  </si>
  <si>
    <t>Ratiograstim®  30 UI</t>
  </si>
  <si>
    <t>Zarzio®  30 UI</t>
  </si>
  <si>
    <t>Nivestim®  30 UI</t>
  </si>
  <si>
    <t>Accofil®  30 UI</t>
  </si>
  <si>
    <t>Neupogen®  48 UI</t>
  </si>
  <si>
    <t>Tevagrastim®  48 UI</t>
  </si>
  <si>
    <t>Ratiograstim®  48 UI</t>
  </si>
  <si>
    <t xml:space="preserve"> Zarzio®  48 UI</t>
  </si>
  <si>
    <t>Nivestim®  48 UI</t>
  </si>
  <si>
    <t>Accofil®  48 UI</t>
  </si>
  <si>
    <t>Prix d'achat unitaire                       (€ HT)</t>
  </si>
  <si>
    <r>
      <t xml:space="preserve">Différence de </t>
    </r>
    <r>
      <rPr>
        <b/>
        <sz val="11"/>
        <rFont val="Calibri"/>
        <family val="2"/>
        <scheme val="minor"/>
      </rPr>
      <t xml:space="preserve">prix (€ TTC) </t>
    </r>
    <r>
      <rPr>
        <b/>
        <i/>
        <sz val="11"/>
        <rFont val="Calibri"/>
        <family val="2"/>
        <scheme val="minor"/>
      </rPr>
      <t>(référence/biosimilaire)</t>
    </r>
    <r>
      <rPr>
        <b/>
        <sz val="11"/>
        <rFont val="Calibri"/>
        <family val="2"/>
        <scheme val="minor"/>
      </rPr>
      <t xml:space="preserve"> </t>
    </r>
  </si>
  <si>
    <t>Coût pour 1 semaine de traitement                                                 (€ HT)</t>
  </si>
  <si>
    <t>Montant économisé par patient pour 1 semaine de traitement                                                                                (€ HT)</t>
  </si>
  <si>
    <t>Coût pour 3 semaines de traitement                                                 (€ HT)</t>
  </si>
  <si>
    <t>Prix de la présentation               (€ TTC)</t>
  </si>
  <si>
    <t>Coût pour 14 jours de traitement                                                 (€ HT)</t>
  </si>
  <si>
    <t>Coût pour 4 mois de traitement                                                 (€ HT)</t>
  </si>
  <si>
    <t>En attente</t>
  </si>
  <si>
    <t xml:space="preserve">Economie  réalisée                               (TTC) </t>
  </si>
  <si>
    <t>TECHDOW               PHARMACEUTICAL</t>
  </si>
  <si>
    <t>Tarif public (€ TTC) au 01/01/2018</t>
  </si>
  <si>
    <t xml:space="preserve">GENOTONORM® </t>
  </si>
  <si>
    <t xml:space="preserve">OMNITROPE® </t>
  </si>
  <si>
    <t xml:space="preserve">GONAL F® </t>
  </si>
  <si>
    <t xml:space="preserve">BEMFOLA® </t>
  </si>
  <si>
    <t xml:space="preserve">OVALEAP® </t>
  </si>
  <si>
    <t>Zarzio®  48 UI</t>
  </si>
  <si>
    <t>INSTRUCTION N° DSS/1C/DGOS/PF2/2018/42 du 19 février 2018 relative à l’incitation à la prescription hospitalière de médicaments biologiques similaires, lorsqu’ils sont délivrés en ville.</t>
  </si>
  <si>
    <t>C</t>
  </si>
  <si>
    <t>Décision du 18 Septembre 2017 portant inscription sur la liste de référence des groupes biologiques similaires mentionnée à l'article R. 5121-9-1 du code de la santé publique</t>
  </si>
  <si>
    <t xml:space="preserve">Instruction n° DGOS/PF2/DSS/1C/DGS/PP2/CNAMTS/2017/244 du 3 août 2017 relative aux médicaments biologiques, à leurs similaires ou « biosimilaires », et à l’interchangeabilité en cours des traitements </t>
  </si>
  <si>
    <t>https://www.has-sante.fr/portail/jcms/c_2807411/fr/les-medicaments-biosimilaires</t>
  </si>
  <si>
    <t>https://www.has-sante.fr/portail/jcms/c_2828649/en/medicaments-biosimilaires-l-essentiel-en-6-points-et-2-temoignages</t>
  </si>
  <si>
    <t>L'équipe de l'OMéDIT Normandie</t>
  </si>
  <si>
    <t>Suivi des médicaments biosimilaires - Introduction</t>
  </si>
  <si>
    <r>
      <t xml:space="preserve">Un médicament biosimilaire est un médicament qui, </t>
    </r>
    <r>
      <rPr>
        <b/>
        <sz val="13"/>
        <rFont val="Calibri"/>
        <family val="2"/>
        <scheme val="minor"/>
      </rPr>
      <t>comme tout médicament biologique</t>
    </r>
    <r>
      <rPr>
        <sz val="13"/>
        <rFont val="Calibri"/>
        <family val="2"/>
        <scheme val="minor"/>
      </rPr>
      <t xml:space="preserve">, est produit à partir d’une cellule ou d’un organisme vivant. Son efficacité et ses effets indésirables sont </t>
    </r>
    <r>
      <rPr>
        <b/>
        <sz val="13"/>
        <rFont val="Calibri"/>
        <family val="2"/>
        <scheme val="minor"/>
      </rPr>
      <t>équivalents</t>
    </r>
    <r>
      <rPr>
        <sz val="13"/>
        <rFont val="Calibri"/>
        <family val="2"/>
        <scheme val="minor"/>
      </rPr>
      <t xml:space="preserve"> à ceux de son médicament biologique de référence. </t>
    </r>
  </si>
  <si>
    <r>
      <t xml:space="preserve">Le développement et le recours aux médicaments biosimilaires constituent des </t>
    </r>
    <r>
      <rPr>
        <b/>
        <sz val="13"/>
        <rFont val="Calibri"/>
        <family val="2"/>
        <scheme val="minor"/>
      </rPr>
      <t>enjeux essentiels de santé publique et d’efficience</t>
    </r>
    <r>
      <rPr>
        <sz val="13"/>
        <rFont val="Calibri"/>
        <family val="2"/>
        <scheme val="minor"/>
      </rPr>
      <t xml:space="preserve"> pour les prochaines années à venir.</t>
    </r>
  </si>
  <si>
    <r>
      <t xml:space="preserve">En effet, la mise à disposition des médicaments biosimilaires doit permettre d’offrir une </t>
    </r>
    <r>
      <rPr>
        <b/>
        <sz val="13"/>
        <rFont val="Calibri"/>
        <family val="2"/>
        <scheme val="minor"/>
      </rPr>
      <t>plus grande sécurité d’approvisionnement</t>
    </r>
    <r>
      <rPr>
        <sz val="13"/>
        <rFont val="Calibri"/>
        <family val="2"/>
        <scheme val="minor"/>
      </rPr>
      <t xml:space="preserve"> (limitation des tensions d’approvisionnement et prévention des ruptures de stocks) en augmentant le nombre d’alternatives thérapeutiques disponibles mais aussi de garantir aux patients le </t>
    </r>
    <r>
      <rPr>
        <b/>
        <sz val="13"/>
        <rFont val="Calibri"/>
        <family val="2"/>
        <scheme val="minor"/>
      </rPr>
      <t>maintien et l’accès à leurs traitements</t>
    </r>
    <r>
      <rPr>
        <sz val="13"/>
        <rFont val="Calibri"/>
        <family val="2"/>
        <scheme val="minor"/>
      </rPr>
      <t>.</t>
    </r>
  </si>
  <si>
    <r>
      <t xml:space="preserve">D’un point de vue économique, le développement des médicaments biosimilaires doit contribuer à </t>
    </r>
    <r>
      <rPr>
        <b/>
        <sz val="13"/>
        <rFont val="Calibri"/>
        <family val="2"/>
        <scheme val="minor"/>
      </rPr>
      <t>stimuler la concurrence</t>
    </r>
    <r>
      <rPr>
        <sz val="13"/>
        <rFont val="Calibri"/>
        <family val="2"/>
        <scheme val="minor"/>
      </rPr>
      <t xml:space="preserve"> et à </t>
    </r>
    <r>
      <rPr>
        <b/>
        <sz val="13"/>
        <rFont val="Calibri"/>
        <family val="2"/>
        <scheme val="minor"/>
      </rPr>
      <t>induire une baisse des prix</t>
    </r>
    <r>
      <rPr>
        <sz val="13"/>
        <rFont val="Calibri"/>
        <family val="2"/>
        <scheme val="minor"/>
      </rPr>
      <t xml:space="preserve"> des médicaments biolo¬giques tout en garantissant la sécurité et la qualité des traitements. Le recours aux médicaments biosimilaires doit également conduire à dégager des marges d’efficience pour la </t>
    </r>
    <r>
      <rPr>
        <b/>
        <sz val="13"/>
        <rFont val="Calibri"/>
        <family val="2"/>
        <scheme val="minor"/>
      </rPr>
      <t>prise en charge des nouveaux médicaments innovants</t>
    </r>
    <r>
      <rPr>
        <sz val="13"/>
        <rFont val="Calibri"/>
        <family val="2"/>
        <scheme val="minor"/>
      </rPr>
      <t>.</t>
    </r>
  </si>
  <si>
    <r>
      <t xml:space="preserve">Afin de favoriser le recours aux médicaments biosimilaires, il a été demandé aux </t>
    </r>
    <r>
      <rPr>
        <b/>
        <sz val="13"/>
        <rFont val="Calibri"/>
        <family val="2"/>
        <scheme val="minor"/>
      </rPr>
      <t>Agences Régionales de Santé</t>
    </r>
    <r>
      <rPr>
        <sz val="13"/>
        <rFont val="Calibri"/>
        <family val="2"/>
        <scheme val="minor"/>
      </rPr>
      <t xml:space="preserve"> ainsi qu’aux </t>
    </r>
    <r>
      <rPr>
        <b/>
        <sz val="13"/>
        <rFont val="Calibri"/>
        <family val="2"/>
        <scheme val="minor"/>
      </rPr>
      <t>OMeDITs</t>
    </r>
    <r>
      <rPr>
        <sz val="13"/>
        <rFont val="Calibri"/>
        <family val="2"/>
        <scheme val="minor"/>
      </rPr>
      <t xml:space="preserve"> de mettre en place dès l’année 2017 des </t>
    </r>
    <r>
      <rPr>
        <b/>
        <sz val="13"/>
        <rFont val="Calibri"/>
        <family val="2"/>
        <scheme val="minor"/>
      </rPr>
      <t>actions d’information et de promotion sur l’utilisation des médicaments biosimilaires</t>
    </r>
    <r>
      <rPr>
        <sz val="13"/>
        <rFont val="Calibri"/>
        <family val="2"/>
        <scheme val="minor"/>
      </rPr>
      <t>.</t>
    </r>
  </si>
  <si>
    <r>
      <t xml:space="preserve">C’est dans ce contexte, que </t>
    </r>
    <r>
      <rPr>
        <b/>
        <sz val="13"/>
        <rFont val="Calibri"/>
        <family val="2"/>
        <scheme val="minor"/>
      </rPr>
      <t>l’OMéDIT de Normandie</t>
    </r>
    <r>
      <rPr>
        <sz val="13"/>
        <rFont val="Calibri"/>
        <family val="2"/>
        <scheme val="minor"/>
      </rPr>
      <t xml:space="preserve"> vous propose cet outil permettant de </t>
    </r>
    <r>
      <rPr>
        <b/>
        <sz val="13"/>
        <rFont val="Calibri"/>
        <family val="2"/>
        <scheme val="minor"/>
      </rPr>
      <t>calculer les économies réalisées par le recours à un médicament biosimilaire</t>
    </r>
    <r>
      <rPr>
        <sz val="13"/>
        <rFont val="Calibri"/>
        <family val="2"/>
        <scheme val="minor"/>
      </rPr>
      <t xml:space="preserve"> et ce pour chaque molécule disponible sur le marché français. Mis à jour régulièrement, il vous tiendra également informé des nouvelles spécialités et des nouveautés!</t>
    </r>
  </si>
  <si>
    <r>
      <rPr>
        <b/>
        <sz val="11"/>
        <color theme="1"/>
        <rFont val="Calibri"/>
        <family val="2"/>
        <scheme val="minor"/>
      </rPr>
      <t>290,529</t>
    </r>
    <r>
      <rPr>
        <sz val="11"/>
        <color theme="1"/>
        <rFont val="Calibri"/>
        <family val="2"/>
        <scheme val="minor"/>
      </rPr>
      <t xml:space="preserve">                         (01/03/2018)</t>
    </r>
  </si>
  <si>
    <t>Coût annuel du traitement               (€ HT)</t>
  </si>
  <si>
    <t>Prix d'achat unitaire                                  (€ HT)</t>
  </si>
  <si>
    <t xml:space="preserve">Différence de côut entre la molécule                        de référence et le biosimilaire                                                 </t>
  </si>
  <si>
    <t xml:space="preserve">Différence de côut annuel entre la molécule                        de référence et le biosimilaire                                                 </t>
  </si>
  <si>
    <t>50 mg/mL, injection seringue</t>
  </si>
  <si>
    <r>
      <rPr>
        <b/>
        <u/>
        <sz val="12"/>
        <rFont val="Calibri"/>
        <family val="2"/>
        <scheme val="minor"/>
      </rPr>
      <t>Schéma 12 semaines de traitement minimum</t>
    </r>
    <r>
      <rPr>
        <b/>
        <sz val="12"/>
        <rFont val="Calibri"/>
        <family val="2"/>
        <scheme val="minor"/>
      </rPr>
      <t xml:space="preserve">     </t>
    </r>
    <r>
      <rPr>
        <i/>
        <sz val="12"/>
        <rFont val="Calibri"/>
        <family val="2"/>
        <scheme val="minor"/>
      </rPr>
      <t>(1 injection par semaine)</t>
    </r>
  </si>
  <si>
    <t>Enbrel®  50mg</t>
  </si>
  <si>
    <t>Benepali®  50mg</t>
  </si>
  <si>
    <t>Erelzi®  50mg</t>
  </si>
  <si>
    <r>
      <rPr>
        <b/>
        <sz val="11"/>
        <color theme="1"/>
        <rFont val="Calibri"/>
        <family val="2"/>
        <scheme val="minor"/>
      </rPr>
      <t>737,31</t>
    </r>
    <r>
      <rPr>
        <sz val="11"/>
        <color theme="1"/>
        <rFont val="Calibri"/>
        <family val="2"/>
        <scheme val="minor"/>
      </rPr>
      <t xml:space="preserve">                       (02/01/2018)</t>
    </r>
  </si>
  <si>
    <r>
      <rPr>
        <b/>
        <sz val="11"/>
        <color theme="1"/>
        <rFont val="Calibri"/>
        <family val="2"/>
        <scheme val="minor"/>
      </rPr>
      <t>586,93</t>
    </r>
    <r>
      <rPr>
        <sz val="11"/>
        <color theme="1"/>
        <rFont val="Calibri"/>
        <family val="2"/>
        <scheme val="minor"/>
      </rPr>
      <t xml:space="preserve">                       (02/01/2018)</t>
    </r>
  </si>
  <si>
    <r>
      <rPr>
        <b/>
        <sz val="11"/>
        <color theme="1"/>
        <rFont val="Calibri"/>
        <family val="2"/>
        <scheme val="minor"/>
      </rPr>
      <t>586,93</t>
    </r>
    <r>
      <rPr>
        <sz val="11"/>
        <color theme="1"/>
        <rFont val="Calibri"/>
        <family val="2"/>
        <scheme val="minor"/>
      </rPr>
      <t xml:space="preserve">                    (02/01/2018)</t>
    </r>
  </si>
  <si>
    <r>
      <rPr>
        <b/>
        <sz val="11"/>
        <color theme="1"/>
        <rFont val="Calibri"/>
        <family val="2"/>
        <scheme val="minor"/>
      </rPr>
      <t>161,54</t>
    </r>
    <r>
      <rPr>
        <sz val="11"/>
        <color theme="1"/>
        <rFont val="Calibri"/>
        <family val="2"/>
        <scheme val="minor"/>
      </rPr>
      <t xml:space="preserve">                         (02/01/2018)</t>
    </r>
  </si>
  <si>
    <r>
      <rPr>
        <b/>
        <sz val="11"/>
        <color theme="1"/>
        <rFont val="Calibri"/>
        <family val="2"/>
        <scheme val="minor"/>
      </rPr>
      <t>161,54</t>
    </r>
    <r>
      <rPr>
        <sz val="11"/>
        <color theme="1"/>
        <rFont val="Calibri"/>
        <family val="2"/>
        <scheme val="minor"/>
      </rPr>
      <t xml:space="preserve">                     (02/01/2018)</t>
    </r>
  </si>
  <si>
    <r>
      <rPr>
        <b/>
        <sz val="11"/>
        <color theme="1"/>
        <rFont val="Calibri"/>
        <family val="2"/>
        <scheme val="minor"/>
      </rPr>
      <t>161,54</t>
    </r>
    <r>
      <rPr>
        <sz val="11"/>
        <color theme="1"/>
        <rFont val="Calibri"/>
        <family val="2"/>
        <scheme val="minor"/>
      </rPr>
      <t xml:space="preserve">                         (02/03/2018)</t>
    </r>
  </si>
  <si>
    <r>
      <rPr>
        <b/>
        <u/>
        <sz val="12"/>
        <rFont val="Calibri"/>
        <family val="2"/>
        <scheme val="minor"/>
      </rPr>
      <t>Schéma 24 semaines de traitement maximum</t>
    </r>
    <r>
      <rPr>
        <b/>
        <sz val="12"/>
        <rFont val="Calibri"/>
        <family val="2"/>
        <scheme val="minor"/>
      </rPr>
      <t xml:space="preserve">     </t>
    </r>
    <r>
      <rPr>
        <i/>
        <sz val="12"/>
        <rFont val="Calibri"/>
        <family val="2"/>
        <scheme val="minor"/>
      </rPr>
      <t>(1 injection par semaine)</t>
    </r>
  </si>
  <si>
    <t>Coût pour 12 semaines                         de traitement                                                (€ HT)</t>
  </si>
  <si>
    <t>Coût pour 24 semaines                         de traitement                                                (€ HT)</t>
  </si>
  <si>
    <r>
      <t xml:space="preserve">  </t>
    </r>
    <r>
      <rPr>
        <b/>
        <u/>
        <sz val="12"/>
        <rFont val="Calibri"/>
        <family val="2"/>
        <scheme val="minor"/>
      </rPr>
      <t>Schéma 16 semaines de traitement minimum</t>
    </r>
    <r>
      <rPr>
        <b/>
        <sz val="12"/>
        <rFont val="Calibri"/>
        <family val="2"/>
        <scheme val="minor"/>
      </rPr>
      <t xml:space="preserve">     </t>
    </r>
    <r>
      <rPr>
        <i/>
        <sz val="12"/>
        <rFont val="Calibri"/>
        <family val="2"/>
        <scheme val="minor"/>
      </rPr>
      <t>(posologie de 0,8 mg/kg avec dose max de 50mg/injection)</t>
    </r>
  </si>
  <si>
    <t>Coût pour 16 semaines                         de traitement                                                (€ HT)</t>
  </si>
  <si>
    <t>50 mg/mL, injection stylo</t>
  </si>
  <si>
    <t xml:space="preserve">     Tarifs publics (€ TTC) au 01/01/2018 </t>
  </si>
  <si>
    <t>Montant économisé par patient pour 12 semaines de traitement                                                                                (€ HT)</t>
  </si>
  <si>
    <t>Montant économisé par patient pour 24 semaines de traitement                                                                                (€ HT)</t>
  </si>
  <si>
    <t>Montant économisé par patient pour 16 semaines de traitement                                                                                (€ HT)</t>
  </si>
  <si>
    <t>Montant économisé par patient sur 1 année de traitement                                                                                (€ HT)</t>
  </si>
  <si>
    <t>Le traitement par Remsima® permet d'economiser   par an et par patient (de 70kg)</t>
  </si>
  <si>
    <t>Montant économisé par patient sur 1 année  de traitement                                     (€ HT)</t>
  </si>
  <si>
    <r>
      <t xml:space="preserve">Phase de correction
</t>
    </r>
    <r>
      <rPr>
        <sz val="10"/>
        <color theme="1"/>
        <rFont val="Calibri"/>
        <family val="2"/>
        <scheme val="minor"/>
      </rPr>
      <t>50 UI/kg/injection                                       3 fois/semaine max</t>
    </r>
  </si>
  <si>
    <r>
      <t xml:space="preserve">Phase d'entretien
   </t>
    </r>
    <r>
      <rPr>
        <sz val="10"/>
        <color theme="1"/>
        <rFont val="Calibri"/>
        <family val="2"/>
        <scheme val="minor"/>
      </rPr>
      <t>75-300 UI/kg/injection                            3 fois/semaine max</t>
    </r>
  </si>
  <si>
    <r>
      <t xml:space="preserve">Nombre de flacons pour                                   1 semaine de traitement                      
</t>
    </r>
    <r>
      <rPr>
        <i/>
        <sz val="8"/>
        <color theme="0"/>
        <rFont val="Calibri"/>
        <family val="2"/>
        <scheme val="minor"/>
      </rPr>
      <t>(pour un patient de 70kg)</t>
    </r>
  </si>
  <si>
    <t>Coût pour 1 semaine de traitement                                                (€ HT)</t>
  </si>
  <si>
    <r>
      <t xml:space="preserve">Phase de correction
 </t>
    </r>
    <r>
      <rPr>
        <sz val="10"/>
        <color theme="1"/>
        <rFont val="Calibri"/>
        <family val="2"/>
        <scheme val="minor"/>
      </rPr>
      <t>50 UI/kg/injection                                     2 fois/semaine max</t>
    </r>
  </si>
  <si>
    <r>
      <t xml:space="preserve">Phase d'entretien
</t>
    </r>
    <r>
      <rPr>
        <sz val="10"/>
        <color theme="1"/>
        <rFont val="Calibri"/>
        <family val="2"/>
        <scheme val="minor"/>
      </rPr>
      <t>25-50 UI/kg/injection                                  2 fois/semaine max</t>
    </r>
  </si>
  <si>
    <t xml:space="preserve">Economie réalisée                               (TTC) </t>
  </si>
  <si>
    <t xml:space="preserve">Le traitement par Eprex® est               fois plus couteux que le traitement par Binocrit® </t>
  </si>
  <si>
    <t>Le traitement par Binocrit® permet d'économiser               pour 1 semaine de traitement chez un patient  de 70kg</t>
  </si>
  <si>
    <t>Le traitement par Binocrit® permet d'économiser               pour 1 semaine de traitement chez un patient de 70kg</t>
  </si>
  <si>
    <t>Le traitement par Binocrit® permet d'économiser                 pour 1 semaine de traitement chez un patient de 70kg</t>
  </si>
  <si>
    <t xml:space="preserve">Le traitement par Eprex® est                fois plus couteux que le traitement par Binocrit® </t>
  </si>
  <si>
    <r>
      <t xml:space="preserve">Nombre de flacons pour                                   3 semaines de traitement                      
</t>
    </r>
    <r>
      <rPr>
        <i/>
        <sz val="8"/>
        <color theme="0"/>
        <rFont val="Calibri"/>
        <family val="2"/>
        <scheme val="minor"/>
      </rPr>
      <t>(pour un patient de 70kg)</t>
    </r>
  </si>
  <si>
    <t>Montant économisé par patient pour 3 semaines de traitement                                                                                (€ HT)</t>
  </si>
  <si>
    <t xml:space="preserve">Le traitement par Eprex® est              fois plus couteux que le traitement par Binocrit® </t>
  </si>
  <si>
    <t xml:space="preserve">Le traitement par Eprex® est                      fois plus couteux que le traitement par Binocrit® </t>
  </si>
  <si>
    <t>Le traitement par Binocrit® permet d'économiser               pour 3 semaines de traitement chez un patient de 70kg</t>
  </si>
  <si>
    <t xml:space="preserve">Le traitement par Eprex® est               fois plus couteux que le traitement par Retacrit® </t>
  </si>
  <si>
    <t>Le traitement par Retacrit® permet d'économiser               pour 1 semaine de traitement chez un patient  de 70kg</t>
  </si>
  <si>
    <t>Le traitement par Retacrit® permet d'économiser               pour 1 semaine de traitement chez un patient de 70kg</t>
  </si>
  <si>
    <t>Le traitement par Retacrit® permet d'économiser                 pour 1 semaine de traitement chez un patient de 70kg</t>
  </si>
  <si>
    <t xml:space="preserve">Le traitement par Eprex® est                fois plus couteux que le traitement par Retacrit® </t>
  </si>
  <si>
    <t xml:space="preserve">Le traitement par Eprex® est              fois plus couteux que le traitement par Retacrit® </t>
  </si>
  <si>
    <t>Le traitement par Retacrit® permet d'économiser               pour 3 semaines de traitement chez un patient de 70kg</t>
  </si>
  <si>
    <t xml:space="preserve">Le traitement par Eprex® est                      fois plus couteux que le traitement par Retacrit® </t>
  </si>
  <si>
    <r>
      <t xml:space="preserve">Nombre de flacons pour                               1 année de traitement                      
</t>
    </r>
    <r>
      <rPr>
        <i/>
        <sz val="8"/>
        <color theme="0"/>
        <rFont val="Calibri"/>
        <family val="2"/>
        <scheme val="minor"/>
      </rPr>
      <t>(pour un patient de 70kg)</t>
    </r>
  </si>
  <si>
    <r>
      <t xml:space="preserve">Nombre de flacons pour                                1 année de traitement                      
</t>
    </r>
    <r>
      <rPr>
        <i/>
        <sz val="8"/>
        <color theme="0"/>
        <rFont val="Calibri"/>
        <family val="2"/>
        <scheme val="minor"/>
      </rPr>
      <t>(pour un patient de 70kg)</t>
    </r>
  </si>
  <si>
    <t>Prix d'achat unitaire                                       (€ HT)</t>
  </si>
  <si>
    <t>Coût annuel du traitement                          (€ HT)</t>
  </si>
  <si>
    <r>
      <t xml:space="preserve">Nombre de flacons pour                              12 semaines de traitement                      
</t>
    </r>
    <r>
      <rPr>
        <i/>
        <sz val="8"/>
        <color theme="0"/>
        <rFont val="Calibri"/>
        <family val="2"/>
        <scheme val="minor"/>
      </rPr>
      <t>(pour un patient de 70kg)</t>
    </r>
  </si>
  <si>
    <r>
      <t xml:space="preserve">Nombre de flacons pour                             24 semaines de traitement                      
</t>
    </r>
    <r>
      <rPr>
        <i/>
        <sz val="8"/>
        <color theme="0"/>
        <rFont val="Calibri"/>
        <family val="2"/>
        <scheme val="minor"/>
      </rPr>
      <t>(pour un patient de 70kg)</t>
    </r>
  </si>
  <si>
    <r>
      <t xml:space="preserve">Nombre de flacons pour                             16 semaines de traitement                      
</t>
    </r>
    <r>
      <rPr>
        <i/>
        <sz val="8"/>
        <color theme="0"/>
        <rFont val="Calibri"/>
        <family val="2"/>
        <scheme val="minor"/>
      </rPr>
      <t>(pour un patient de 70kg)</t>
    </r>
  </si>
  <si>
    <r>
      <t xml:space="preserve">Nombre de flacons pour                            12 semaines de traitement                      
</t>
    </r>
    <r>
      <rPr>
        <i/>
        <sz val="8"/>
        <color theme="0"/>
        <rFont val="Calibri"/>
        <family val="2"/>
        <scheme val="minor"/>
      </rPr>
      <t>(pour un patient de 70kg)</t>
    </r>
  </si>
  <si>
    <r>
      <t xml:space="preserve">Nombre de flacons pour                               16 semaines de traitement                      
</t>
    </r>
    <r>
      <rPr>
        <i/>
        <sz val="8"/>
        <color theme="0"/>
        <rFont val="Calibri"/>
        <family val="2"/>
        <scheme val="minor"/>
      </rPr>
      <t>(pour un patient de 70kg)</t>
    </r>
  </si>
  <si>
    <r>
      <rPr>
        <b/>
        <u/>
        <sz val="12"/>
        <color rgb="FFC00000"/>
        <rFont val="Calibri"/>
        <family val="2"/>
        <scheme val="minor"/>
      </rPr>
      <t>PHEV</t>
    </r>
    <r>
      <rPr>
        <sz val="11"/>
        <color theme="1"/>
        <rFont val="Calibri"/>
        <family val="2"/>
        <scheme val="minor"/>
      </rPr>
      <t xml:space="preserve">
</t>
    </r>
    <r>
      <rPr>
        <sz val="11"/>
        <color rgb="FFC00000"/>
        <rFont val="Calibri"/>
        <family val="2"/>
        <scheme val="minor"/>
      </rPr>
      <t>451,14€ (TTC)</t>
    </r>
    <r>
      <rPr>
        <sz val="11"/>
        <color theme="1"/>
        <rFont val="Calibri"/>
        <family val="2"/>
        <scheme val="minor"/>
      </rPr>
      <t xml:space="preserve"> d'économie pour 12 semaines                                  de traitement et par patient</t>
    </r>
  </si>
  <si>
    <r>
      <rPr>
        <b/>
        <u/>
        <sz val="12"/>
        <color rgb="FFC00000"/>
        <rFont val="Calibri"/>
        <family val="2"/>
        <scheme val="minor"/>
      </rPr>
      <t>PHEV</t>
    </r>
    <r>
      <rPr>
        <sz val="11"/>
        <color theme="1"/>
        <rFont val="Calibri"/>
        <family val="2"/>
        <scheme val="minor"/>
      </rPr>
      <t xml:space="preserve">
</t>
    </r>
    <r>
      <rPr>
        <sz val="11"/>
        <color rgb="FFC00000"/>
        <rFont val="Calibri"/>
        <family val="2"/>
        <scheme val="minor"/>
      </rPr>
      <t>902,28€ (TTC)</t>
    </r>
    <r>
      <rPr>
        <sz val="11"/>
        <color theme="1"/>
        <rFont val="Calibri"/>
        <family val="2"/>
        <scheme val="minor"/>
      </rPr>
      <t xml:space="preserve"> d'économie pour 24 semaines                                  de traitement et par patient</t>
    </r>
  </si>
  <si>
    <r>
      <rPr>
        <b/>
        <u/>
        <sz val="12"/>
        <color rgb="FFC00000"/>
        <rFont val="Calibri"/>
        <family val="2"/>
        <scheme val="minor"/>
      </rPr>
      <t>PHEV</t>
    </r>
    <r>
      <rPr>
        <sz val="11"/>
        <color theme="1"/>
        <rFont val="Calibri"/>
        <family val="2"/>
        <scheme val="minor"/>
      </rPr>
      <t xml:space="preserve">
</t>
    </r>
    <r>
      <rPr>
        <sz val="11"/>
        <color rgb="FFC00000"/>
        <rFont val="Calibri"/>
        <family val="2"/>
        <scheme val="minor"/>
      </rPr>
      <t>601,52€ (TTC)</t>
    </r>
    <r>
      <rPr>
        <sz val="11"/>
        <color theme="1"/>
        <rFont val="Calibri"/>
        <family val="2"/>
        <scheme val="minor"/>
      </rPr>
      <t xml:space="preserve"> d'économie pour 16 semaines                              de traitement et par patient de 70kg</t>
    </r>
  </si>
  <si>
    <r>
      <rPr>
        <b/>
        <u/>
        <sz val="12"/>
        <color rgb="FFC00000"/>
        <rFont val="Calibri"/>
        <family val="2"/>
        <scheme val="minor"/>
      </rPr>
      <t>PHEV</t>
    </r>
    <r>
      <rPr>
        <sz val="11"/>
        <color theme="1"/>
        <rFont val="Calibri"/>
        <family val="2"/>
        <scheme val="minor"/>
      </rPr>
      <t xml:space="preserve">
</t>
    </r>
    <r>
      <rPr>
        <sz val="11"/>
        <color rgb="FFC00000"/>
        <rFont val="Calibri"/>
        <family val="2"/>
        <scheme val="minor"/>
      </rPr>
      <t>451,14€ (TTC)</t>
    </r>
    <r>
      <rPr>
        <sz val="11"/>
        <color theme="1"/>
        <rFont val="Calibri"/>
        <family val="2"/>
        <scheme val="minor"/>
      </rPr>
      <t xml:space="preserve"> d'économie pour 12 semaines                               de traitement et par patient</t>
    </r>
  </si>
  <si>
    <r>
      <rPr>
        <b/>
        <u/>
        <sz val="12"/>
        <color rgb="FFC00000"/>
        <rFont val="Calibri"/>
        <family val="2"/>
        <scheme val="minor"/>
      </rPr>
      <t>PHEV</t>
    </r>
    <r>
      <rPr>
        <sz val="11"/>
        <color theme="1"/>
        <rFont val="Calibri"/>
        <family val="2"/>
        <scheme val="minor"/>
      </rPr>
      <t xml:space="preserve">
</t>
    </r>
    <r>
      <rPr>
        <sz val="11"/>
        <color rgb="FFC00000"/>
        <rFont val="Calibri"/>
        <family val="2"/>
        <scheme val="minor"/>
      </rPr>
      <t>902,28€ (TTC)</t>
    </r>
    <r>
      <rPr>
        <sz val="11"/>
        <color theme="1"/>
        <rFont val="Calibri"/>
        <family val="2"/>
        <scheme val="minor"/>
      </rPr>
      <t xml:space="preserve"> d'économie pour 24 semaines                                 de traitement et par patient</t>
    </r>
  </si>
  <si>
    <r>
      <rPr>
        <b/>
        <u/>
        <sz val="12"/>
        <color rgb="FFC00000"/>
        <rFont val="Calibri"/>
        <family val="2"/>
        <scheme val="minor"/>
      </rPr>
      <t>PHEV</t>
    </r>
    <r>
      <rPr>
        <sz val="11"/>
        <color theme="1"/>
        <rFont val="Calibri"/>
        <family val="2"/>
        <scheme val="minor"/>
      </rPr>
      <t xml:space="preserve">
</t>
    </r>
    <r>
      <rPr>
        <sz val="11"/>
        <color rgb="FFC00000"/>
        <rFont val="Calibri"/>
        <family val="2"/>
        <scheme val="minor"/>
      </rPr>
      <t>601,52€ (TTC)</t>
    </r>
    <r>
      <rPr>
        <sz val="11"/>
        <color theme="1"/>
        <rFont val="Calibri"/>
        <family val="2"/>
        <scheme val="minor"/>
      </rPr>
      <t xml:space="preserve"> d'économie pour 16 semaines                                  de traitement et par patient de 70kg</t>
    </r>
  </si>
  <si>
    <t>Montant économisé par patient pour 1 jour de traitement                                                                                (€ HT)</t>
  </si>
  <si>
    <t>Coût pour 1 jour  de traitement                                                 (€ HT)</t>
  </si>
  <si>
    <t xml:space="preserve">Le traitement par Neupogen® est fois plus couteux que celui par Tevagrastim® </t>
  </si>
  <si>
    <t xml:space="preserve">Le traitement par Neupogen® est fois plus couteux que celui par Ratiograstim® </t>
  </si>
  <si>
    <t xml:space="preserve">Le traitement par Neupogen® est fois plus couteux que celui par Zarzio® </t>
  </si>
  <si>
    <t xml:space="preserve">Le traitement par Neupogen® est fois plus couteux que celui par Nivestim® </t>
  </si>
  <si>
    <t xml:space="preserve">Le traitement par Neupogen® est fois plus couteux que celui par Accofil® </t>
  </si>
  <si>
    <r>
      <rPr>
        <b/>
        <sz val="11"/>
        <color theme="1"/>
        <rFont val="Calibri"/>
        <family val="2"/>
      </rPr>
      <t>Δ</t>
    </r>
    <r>
      <rPr>
        <b/>
        <sz val="11"/>
        <color theme="1"/>
        <rFont val="Calibri"/>
        <family val="2"/>
        <scheme val="minor"/>
      </rPr>
      <t xml:space="preserve"> 30 UI                  (€ TTC)</t>
    </r>
  </si>
  <si>
    <r>
      <rPr>
        <b/>
        <sz val="11"/>
        <color theme="1"/>
        <rFont val="Calibri"/>
        <family val="2"/>
      </rPr>
      <t>Δ</t>
    </r>
    <r>
      <rPr>
        <b/>
        <sz val="11"/>
        <color theme="1"/>
        <rFont val="Calibri"/>
        <family val="2"/>
        <scheme val="minor"/>
      </rPr>
      <t xml:space="preserve"> 48 UI                  (€ TTC)</t>
    </r>
  </si>
  <si>
    <t>Pour information :</t>
  </si>
  <si>
    <r>
      <t xml:space="preserve">Cout du traitement par </t>
    </r>
    <r>
      <rPr>
        <b/>
        <sz val="11"/>
        <color theme="1"/>
        <rFont val="Calibri"/>
        <family val="2"/>
        <scheme val="minor"/>
      </rPr>
      <t xml:space="preserve">Neulasta® et par cycle </t>
    </r>
    <r>
      <rPr>
        <sz val="11"/>
        <color theme="1"/>
        <rFont val="Calibri"/>
        <family val="2"/>
        <scheme val="minor"/>
      </rPr>
      <t xml:space="preserve"> (€ TTC)                        </t>
    </r>
  </si>
  <si>
    <r>
      <t xml:space="preserve">Surcout du traitement par </t>
    </r>
    <r>
      <rPr>
        <b/>
        <sz val="11"/>
        <color theme="1"/>
        <rFont val="Calibri"/>
        <family val="2"/>
        <scheme val="minor"/>
      </rPr>
      <t xml:space="preserve">Neulasta® </t>
    </r>
    <r>
      <rPr>
        <sz val="11"/>
        <color theme="1"/>
        <rFont val="Calibri"/>
        <family val="2"/>
        <scheme val="minor"/>
      </rPr>
      <t xml:space="preserve"> et par cycle (€ TTC)                        </t>
    </r>
  </si>
  <si>
    <r>
      <t xml:space="preserve">Nombre de flacons pour                                   1 jour de traitement                      
</t>
    </r>
    <r>
      <rPr>
        <i/>
        <sz val="8"/>
        <color theme="0"/>
        <rFont val="Calibri"/>
        <family val="2"/>
        <scheme val="minor"/>
      </rPr>
      <t>(pour un patient  : 170 cm  - 70kg)</t>
    </r>
  </si>
  <si>
    <r>
      <t xml:space="preserve">Cout du traitement journalier par </t>
    </r>
    <r>
      <rPr>
        <b/>
        <sz val="11"/>
        <color theme="1"/>
        <rFont val="Calibri"/>
        <family val="2"/>
        <scheme val="minor"/>
      </rPr>
      <t xml:space="preserve">Granocyte® </t>
    </r>
    <r>
      <rPr>
        <sz val="11"/>
        <color theme="1"/>
        <rFont val="Calibri"/>
        <family val="2"/>
        <scheme val="minor"/>
      </rPr>
      <t xml:space="preserve"> (€ TTC )                        </t>
    </r>
  </si>
  <si>
    <r>
      <t xml:space="preserve">Surcout du traitement par </t>
    </r>
    <r>
      <rPr>
        <b/>
        <sz val="11"/>
        <color theme="1"/>
        <rFont val="Calibri"/>
        <family val="2"/>
        <scheme val="minor"/>
      </rPr>
      <t>Granocyte® et par cure</t>
    </r>
    <r>
      <rPr>
        <sz val="11"/>
        <color theme="1"/>
        <rFont val="Calibri"/>
        <family val="2"/>
        <scheme val="minor"/>
      </rPr>
      <t xml:space="preserve"> (€ TTC)                        </t>
    </r>
  </si>
  <si>
    <t>Le traitement par Tevagrastim® permet d'economiser   pour 1 jour de traitement et par patient (de 70kg)</t>
  </si>
  <si>
    <t>Le traitement par Ratiograstim® permet d'economiser   pour 1 jour de traitement et par patient (de 70kg)</t>
  </si>
  <si>
    <t>Le traitement par Zarzio® permet d'economiser                       pour 1 jour de traitement et par patient (de 70kg)</t>
  </si>
  <si>
    <t>Le traitement par Nivestim® permet d'economiser                       pour 1 jour de traitement et par patient (de 70kg)</t>
  </si>
  <si>
    <t>Le traitement par Accofil® permet d'economiser                       pour 1 jour de traitement et par patient (de 70kg)</t>
  </si>
  <si>
    <t>Le traitement par Ratiograstim® permet d'economiser   pour 1 jour de traitement et  par patient (de 70kg)</t>
  </si>
  <si>
    <t>Précédée d'une chimiothérapie non myelosuppressive ou chez les donneurs sains</t>
  </si>
  <si>
    <r>
      <t xml:space="preserve">Cout du traitement de la cure par </t>
    </r>
    <r>
      <rPr>
        <b/>
        <sz val="11"/>
        <color theme="1"/>
        <rFont val="Calibri"/>
        <family val="2"/>
        <scheme val="minor"/>
      </rPr>
      <t xml:space="preserve">Granocyte® </t>
    </r>
    <r>
      <rPr>
        <sz val="11"/>
        <color theme="1"/>
        <rFont val="Calibri"/>
        <family val="2"/>
        <scheme val="minor"/>
      </rPr>
      <t xml:space="preserve"> (€ TTC)                        </t>
    </r>
  </si>
  <si>
    <r>
      <t xml:space="preserve">Cout du traitement journalier par </t>
    </r>
    <r>
      <rPr>
        <b/>
        <sz val="11"/>
        <color theme="1"/>
        <rFont val="Calibri"/>
        <family val="2"/>
        <scheme val="minor"/>
      </rPr>
      <t xml:space="preserve">Granocyte® </t>
    </r>
    <r>
      <rPr>
        <sz val="11"/>
        <color theme="1"/>
        <rFont val="Calibri"/>
        <family val="2"/>
        <scheme val="minor"/>
      </rPr>
      <t xml:space="preserve"> (€ TTC)                        </t>
    </r>
  </si>
  <si>
    <t>Coût en ville pour  1 cure de traitement                                   soit en moyenne 5 jours de traitement                                              (TTC)</t>
  </si>
  <si>
    <t>0,4 MUI/kg/administration</t>
  </si>
  <si>
    <t>Follitripone alfa</t>
  </si>
  <si>
    <t>150UI</t>
  </si>
  <si>
    <t>_</t>
  </si>
  <si>
    <t xml:space="preserve"> </t>
  </si>
  <si>
    <r>
      <t xml:space="preserve">Nombre de flacons pour                                   14 jours de traitement                      
</t>
    </r>
    <r>
      <rPr>
        <i/>
        <sz val="8"/>
        <color theme="0"/>
        <rFont val="Calibri"/>
        <family val="2"/>
        <scheme val="minor"/>
      </rPr>
      <t>(pour un patient de 70kg)</t>
    </r>
  </si>
  <si>
    <t>Coût pour 14 jours de traitement                                                (€ HT)</t>
  </si>
  <si>
    <t>Montant économisé par patient pour 14 jours de traitement                                                                                (€ HT)</t>
  </si>
  <si>
    <r>
      <t xml:space="preserve">Phase initiale
</t>
    </r>
    <r>
      <rPr>
        <sz val="11"/>
        <color theme="1"/>
        <rFont val="Calibri"/>
        <family val="2"/>
        <scheme val="minor"/>
      </rPr>
      <t>75-150</t>
    </r>
    <r>
      <rPr>
        <sz val="10"/>
        <color theme="1"/>
        <rFont val="Calibri"/>
        <family val="2"/>
        <scheme val="minor"/>
      </rPr>
      <t xml:space="preserve"> UI / injection                                       1 fois/jour - 14 jours max</t>
    </r>
  </si>
  <si>
    <r>
      <t xml:space="preserve">Phase d'entretien
   </t>
    </r>
    <r>
      <rPr>
        <sz val="10"/>
        <color theme="1"/>
        <rFont val="Calibri"/>
        <family val="2"/>
        <scheme val="minor"/>
      </rPr>
      <t>75-225 UI / injection                            1 fois/jour - 14 jours</t>
    </r>
  </si>
  <si>
    <t xml:space="preserve">Le traitement par Gonal F® est               fois plus couteux que le traitement par Bemfola® </t>
  </si>
  <si>
    <t>Le traitement par Bemfola® permet d'économiser               pour 14 jours de traitement chez un patient  de 70kg</t>
  </si>
  <si>
    <r>
      <t xml:space="preserve">Cout traitement phase initiale                   </t>
    </r>
    <r>
      <rPr>
        <sz val="8"/>
        <rFont val="Calibri"/>
        <family val="2"/>
        <scheme val="minor"/>
      </rPr>
      <t>(150UI / injection)</t>
    </r>
  </si>
  <si>
    <r>
      <t xml:space="preserve">Cout traitement               phase d'entretien                        </t>
    </r>
    <r>
      <rPr>
        <sz val="8"/>
        <rFont val="Calibri"/>
        <family val="2"/>
        <scheme val="minor"/>
      </rPr>
      <t>(75UI / injection)</t>
    </r>
  </si>
  <si>
    <r>
      <t xml:space="preserve">Cout traitement               phase d'entretien                        </t>
    </r>
    <r>
      <rPr>
        <sz val="8"/>
        <rFont val="Calibri"/>
        <family val="2"/>
        <scheme val="minor"/>
      </rPr>
      <t>(225UI / injection)</t>
    </r>
  </si>
  <si>
    <t>150-225 UI / injection                                  1 fois/jour - 10 jours max</t>
  </si>
  <si>
    <r>
      <t xml:space="preserve">Nombre de flacons pour                                   10 jours de traitement                      
</t>
    </r>
    <r>
      <rPr>
        <i/>
        <sz val="8"/>
        <color theme="0"/>
        <rFont val="Calibri"/>
        <family val="2"/>
        <scheme val="minor"/>
      </rPr>
      <t>(pour un patient de 70kg)</t>
    </r>
  </si>
  <si>
    <t>Coût pour 10 jours de traitement                                                (€ HT)</t>
  </si>
  <si>
    <t>Montant économisé par patient pour 10 jours de traitement                                                                                (€ HT)</t>
  </si>
  <si>
    <t xml:space="preserve">Le traitement par Gonal-F® est                fois plus couteux que le traitement par Bemfola® </t>
  </si>
  <si>
    <t>75-150 UI / injection                                  1 fois/jour - 14 jours max</t>
  </si>
  <si>
    <t>150 UI / injection                                    3 fois/semaine                         pendant 4 mois minimum</t>
  </si>
  <si>
    <r>
      <t xml:space="preserve">Nombre de flacons pour                                   4 mois de traitement                      
</t>
    </r>
    <r>
      <rPr>
        <i/>
        <sz val="8"/>
        <color theme="0"/>
        <rFont val="Calibri"/>
        <family val="2"/>
        <scheme val="minor"/>
      </rPr>
      <t>(pour un patient de 70kg)</t>
    </r>
  </si>
  <si>
    <t>Montant économisé par patient pour 4 mois de traitement                                                                                (€ HT)</t>
  </si>
  <si>
    <t>Le traitement par Bemfola® permet d'économiser               pour 3 semaines de traitement chez un patient de 70kg</t>
  </si>
  <si>
    <r>
      <t xml:space="preserve">Coût en ville pour </t>
    </r>
    <r>
      <rPr>
        <b/>
        <u/>
        <sz val="9"/>
        <color theme="0"/>
        <rFont val="Calibri"/>
        <family val="2"/>
        <scheme val="minor"/>
      </rPr>
      <t>4 mois</t>
    </r>
    <r>
      <rPr>
        <b/>
        <sz val="9"/>
        <color theme="0"/>
        <rFont val="Calibri"/>
        <family val="2"/>
        <scheme val="minor"/>
      </rPr>
      <t xml:space="preserve"> de traitement (TTC)                          pour un patient de 70kg</t>
    </r>
  </si>
  <si>
    <t xml:space="preserve">NEUPOGEN® </t>
  </si>
  <si>
    <t xml:space="preserve">TEVAGRASTIM® </t>
  </si>
  <si>
    <t xml:space="preserve">RATIOGRASTIM® </t>
  </si>
  <si>
    <t xml:space="preserve">ZARZIO® </t>
  </si>
  <si>
    <t>5R°</t>
  </si>
  <si>
    <t xml:space="preserve">NIVESTIM® </t>
  </si>
  <si>
    <t xml:space="preserve">ACCOFIL® </t>
  </si>
  <si>
    <t>NEULASTA®</t>
  </si>
  <si>
    <t>GRANOCYTE®</t>
  </si>
  <si>
    <t xml:space="preserve">Après la première utilisation, la cartouche doit demeurer dans le stylo et est à conserver au réfrigérateur (entre 2°C et 8°C) pendant un maximum de 28 jours. </t>
  </si>
  <si>
    <r>
      <t xml:space="preserve">Nombre de flacons pour                                   28 jours de traitement                      
</t>
    </r>
    <r>
      <rPr>
        <i/>
        <sz val="8"/>
        <color theme="0"/>
        <rFont val="Calibri"/>
        <family val="2"/>
        <scheme val="minor"/>
      </rPr>
      <t>(pour un enfant de 30kg)</t>
    </r>
  </si>
  <si>
    <t>Coût pour 28 jours de traitement                                                (€ HT)</t>
  </si>
  <si>
    <t>Montant économisé par patient pour 28 jours de traitement                                                                                (€ HT)</t>
  </si>
  <si>
    <t>0,025 mg/kg</t>
  </si>
  <si>
    <t>0,035 mg/kg</t>
  </si>
  <si>
    <t>Genotonorm® 0,8 mg</t>
  </si>
  <si>
    <t xml:space="preserve">Omnitrope® 10 mg </t>
  </si>
  <si>
    <t>Genotonorm® 1 mg</t>
  </si>
  <si>
    <t xml:space="preserve">Omnitrope® 15 mg </t>
  </si>
  <si>
    <t xml:space="preserve">Le traitement par Genotonorm® est               fois plus couteux que le traitement par Omnitrope® </t>
  </si>
  <si>
    <t>Le traitement par Omnitrope® permet d'économiser               pour 28 jours de traitement chez un enfant de 30kg</t>
  </si>
  <si>
    <r>
      <t>Coût en ville pour 28</t>
    </r>
    <r>
      <rPr>
        <b/>
        <u/>
        <sz val="9"/>
        <color theme="0"/>
        <rFont val="Calibri"/>
        <family val="2"/>
        <scheme val="minor"/>
      </rPr>
      <t xml:space="preserve"> jours</t>
    </r>
    <r>
      <rPr>
        <b/>
        <sz val="9"/>
        <color theme="0"/>
        <rFont val="Calibri"/>
        <family val="2"/>
        <scheme val="minor"/>
      </rPr>
      <t>de traitement (TTC) pour un enfant de 30kg</t>
    </r>
  </si>
  <si>
    <r>
      <t xml:space="preserve">Cout traitement  </t>
    </r>
    <r>
      <rPr>
        <sz val="10"/>
        <rFont val="Calibri"/>
        <family val="2"/>
        <scheme val="minor"/>
      </rPr>
      <t>0,025mg/kg</t>
    </r>
  </si>
  <si>
    <r>
      <t xml:space="preserve">Cout traitement  </t>
    </r>
    <r>
      <rPr>
        <sz val="10"/>
        <rFont val="Calibri"/>
        <family val="2"/>
        <scheme val="minor"/>
      </rPr>
      <t>0,035mg/kg</t>
    </r>
  </si>
  <si>
    <t xml:space="preserve">Différence de côut entre la molécule  de référence      et le biosimilaire                                                                                     </t>
  </si>
  <si>
    <t xml:space="preserve">Différence de côut entre la molécule                        de référence et le biosimilaire                                                </t>
  </si>
  <si>
    <t xml:space="preserve">Différence de côut entre la molécule de référence et le biosimilaire                                                                                                </t>
  </si>
  <si>
    <t xml:space="preserve">Différence de côut entre la molécule de référence et le biosimilaire                                                                                                 </t>
  </si>
  <si>
    <r>
      <t xml:space="preserve">0,025-0,035                                      </t>
    </r>
    <r>
      <rPr>
        <sz val="11"/>
        <color theme="1"/>
        <rFont val="Calibri"/>
        <family val="2"/>
        <scheme val="minor"/>
      </rPr>
      <t>mg/kg/ injection</t>
    </r>
    <r>
      <rPr>
        <b/>
        <sz val="11"/>
        <color theme="1"/>
        <rFont val="Calibri"/>
        <family val="2"/>
        <scheme val="minor"/>
      </rPr>
      <t xml:space="preserve">                          </t>
    </r>
    <r>
      <rPr>
        <b/>
        <sz val="11"/>
        <color theme="4" tint="0.79998168889431442"/>
        <rFont val="Calibri"/>
        <family val="2"/>
        <scheme val="minor"/>
      </rPr>
      <t xml:space="preserve">,,,,,,,,,,,,,,,,,,,,,,,,,,,,,,  </t>
    </r>
    <r>
      <rPr>
        <b/>
        <sz val="11"/>
        <color theme="1"/>
        <rFont val="Calibri"/>
        <family val="2"/>
        <scheme val="minor"/>
      </rPr>
      <t xml:space="preserve">                          1 fois/jour</t>
    </r>
  </si>
  <si>
    <t>Enfant - Syndrome de Turner</t>
  </si>
  <si>
    <t>Enfant  - Déficit somatotrope</t>
  </si>
  <si>
    <r>
      <t xml:space="preserve">0,045-0,05                                      </t>
    </r>
    <r>
      <rPr>
        <sz val="11"/>
        <color theme="1"/>
        <rFont val="Calibri"/>
        <family val="2"/>
        <scheme val="minor"/>
      </rPr>
      <t>mg/kg/ injection</t>
    </r>
    <r>
      <rPr>
        <b/>
        <sz val="11"/>
        <color theme="1"/>
        <rFont val="Calibri"/>
        <family val="2"/>
        <scheme val="minor"/>
      </rPr>
      <t xml:space="preserve">                          </t>
    </r>
    <r>
      <rPr>
        <b/>
        <sz val="11"/>
        <color theme="4" tint="0.79998168889431442"/>
        <rFont val="Calibri"/>
        <family val="2"/>
        <scheme val="minor"/>
      </rPr>
      <t xml:space="preserve">,,,,,,,,,,,,,,,,,,,,,,,,,,,,,,  </t>
    </r>
    <r>
      <rPr>
        <b/>
        <sz val="11"/>
        <color theme="1"/>
        <rFont val="Calibri"/>
        <family val="2"/>
        <scheme val="minor"/>
      </rPr>
      <t xml:space="preserve">                          1 fois/jour</t>
    </r>
  </si>
  <si>
    <t>0,045 mg/kg</t>
  </si>
  <si>
    <t>0,05 mg/kg</t>
  </si>
  <si>
    <t>Genotonorm® 1,4 mg</t>
  </si>
  <si>
    <t>Genotonorm® 1,6 mg</t>
  </si>
  <si>
    <t xml:space="preserve">Le traitement par Genotonorm® est                fois plus couteux que le traitement par Omnitrope® </t>
  </si>
  <si>
    <t>Le traitement par Omnitrope® permet d'économiser               pour 28 jours de traitement chez un patient de 70kg</t>
  </si>
  <si>
    <t>Coût en ville pour 28 joursde traitement (TTC)                               pour un enfant de 30kg</t>
  </si>
  <si>
    <t>Coût en ville pour 28 joursde traitement (TTC)                                  pour un enfant de 30kg</t>
  </si>
  <si>
    <r>
      <t xml:space="preserve">Cout traitement  </t>
    </r>
    <r>
      <rPr>
        <sz val="10"/>
        <rFont val="Calibri"/>
        <family val="2"/>
        <scheme val="minor"/>
      </rPr>
      <t>0,045mg/kg</t>
    </r>
  </si>
  <si>
    <r>
      <t xml:space="preserve">Cout traitement  </t>
    </r>
    <r>
      <rPr>
        <sz val="10"/>
        <rFont val="Calibri"/>
        <family val="2"/>
        <scheme val="minor"/>
      </rPr>
      <t>0,05mg/kg</t>
    </r>
  </si>
  <si>
    <t>Enfant - IRC</t>
  </si>
  <si>
    <t xml:space="preserve">Le traitement par Genotonorm® est              fois plus couteux que le traitement par Omnitrope® </t>
  </si>
  <si>
    <t>Enfant - Syndrome de Prader-Willi</t>
  </si>
  <si>
    <r>
      <t xml:space="preserve">0,035                                                   mg/kg/ injection                          </t>
    </r>
    <r>
      <rPr>
        <b/>
        <sz val="11"/>
        <color theme="4" tint="0.79998168889431442"/>
        <rFont val="Calibri"/>
        <family val="2"/>
        <scheme val="minor"/>
      </rPr>
      <t xml:space="preserve">,,,,,,,,,,,,,,,,,,,,,,,,,,,,,,     </t>
    </r>
    <r>
      <rPr>
        <b/>
        <sz val="11"/>
        <color theme="1"/>
        <rFont val="Calibri"/>
        <family val="2"/>
        <scheme val="minor"/>
      </rPr>
      <t xml:space="preserve">                       1 fois/jour</t>
    </r>
  </si>
  <si>
    <r>
      <t xml:space="preserve">Cout traitement                                    </t>
    </r>
    <r>
      <rPr>
        <sz val="10"/>
        <rFont val="Calibri"/>
        <family val="2"/>
        <scheme val="minor"/>
      </rPr>
      <t>0,035mg/kg</t>
    </r>
  </si>
  <si>
    <t>Enfant - Retard de croissance à la naissance</t>
  </si>
  <si>
    <t>Adulte - Déficit somatotrope</t>
  </si>
  <si>
    <r>
      <t xml:space="preserve">0,15-0,30                                     </t>
    </r>
    <r>
      <rPr>
        <sz val="11"/>
        <color theme="1"/>
        <rFont val="Calibri"/>
        <family val="2"/>
        <scheme val="minor"/>
      </rPr>
      <t>mg/kg/ injection</t>
    </r>
    <r>
      <rPr>
        <b/>
        <sz val="11"/>
        <color theme="1"/>
        <rFont val="Calibri"/>
        <family val="2"/>
        <scheme val="minor"/>
      </rPr>
      <t xml:space="preserve">                          </t>
    </r>
    <r>
      <rPr>
        <b/>
        <sz val="11"/>
        <color theme="4" tint="0.79998168889431442"/>
        <rFont val="Calibri"/>
        <family val="2"/>
        <scheme val="minor"/>
      </rPr>
      <t xml:space="preserve">,,,,,,,,,,,,,,,,,,,,,,,,,,,,,,  </t>
    </r>
    <r>
      <rPr>
        <b/>
        <sz val="11"/>
        <color theme="1"/>
        <rFont val="Calibri"/>
        <family val="2"/>
        <scheme val="minor"/>
      </rPr>
      <t xml:space="preserve">                          1 fois/jour</t>
    </r>
  </si>
  <si>
    <r>
      <t xml:space="preserve">Nombre de flacons pour                                   28 jours de traitement                      
</t>
    </r>
    <r>
      <rPr>
        <i/>
        <sz val="8"/>
        <color theme="0"/>
        <rFont val="Calibri"/>
        <family val="2"/>
        <scheme val="minor"/>
      </rPr>
      <t>(pour un patient de 70kg)</t>
    </r>
  </si>
  <si>
    <t>0,15 mg/kg</t>
  </si>
  <si>
    <t>0,30 mg/kg</t>
  </si>
  <si>
    <t>Genotonorm® 12 mg</t>
  </si>
  <si>
    <r>
      <t xml:space="preserve">Cout traitement  </t>
    </r>
    <r>
      <rPr>
        <sz val="10"/>
        <rFont val="Calibri"/>
        <family val="2"/>
        <scheme val="minor"/>
      </rPr>
      <t>0,15mg/kg</t>
    </r>
  </si>
  <si>
    <r>
      <t xml:space="preserve">Cout traitement  </t>
    </r>
    <r>
      <rPr>
        <sz val="10"/>
        <rFont val="Calibri"/>
        <family val="2"/>
        <scheme val="minor"/>
      </rPr>
      <t>0,30mg/kg</t>
    </r>
  </si>
  <si>
    <t>Coût en ville pour 28 joursde traitement (TTC)                                  pour un patient de 70kg</t>
  </si>
  <si>
    <t xml:space="preserve">     Insuline glargine à longue durée d'action  </t>
  </si>
  <si>
    <t xml:space="preserve">     3 fois plus concentrée que la Lantus® : 300 UI/mL (versus 100UI/mL)</t>
  </si>
  <si>
    <t xml:space="preserve">     Posologie : 1 administration par jour</t>
  </si>
  <si>
    <t xml:space="preserve">     Prix : 40,46 € TTC au 02/01/2018 (3 cartouches de 1,5mL)</t>
  </si>
  <si>
    <t xml:space="preserve">    TOUJEO®  300UI/mL, solution injectable stylo 1,5mL </t>
  </si>
  <si>
    <t>100 UI/mL, cartouche 3 mL</t>
  </si>
  <si>
    <t>Lantus®</t>
  </si>
  <si>
    <r>
      <t xml:space="preserve">     TOUJEO® est indiqué dans le traitement de première intention  du diabète de type 1 et de deuxième intention du diabète de type 2 où il représente une alternative à une insuline            </t>
    </r>
    <r>
      <rPr>
        <sz val="11"/>
        <color theme="0"/>
        <rFont val="Calibri"/>
        <family val="2"/>
        <scheme val="minor"/>
      </rPr>
      <t>,,,</t>
    </r>
    <r>
      <rPr>
        <sz val="11"/>
        <color theme="1"/>
        <rFont val="Calibri"/>
        <family val="2"/>
        <scheme val="minor"/>
      </rPr>
      <t>d’action intermédiaire (NPH) si le risque d’hypoglycémie nocturne sévère est préoccupant</t>
    </r>
  </si>
  <si>
    <r>
      <t xml:space="preserve">Nombre de cartouches pour  1 mois de traitement                à la posologie moyenne de 0,5 UI/kg                      
</t>
    </r>
    <r>
      <rPr>
        <i/>
        <sz val="8"/>
        <color theme="0"/>
        <rFont val="Calibri"/>
        <family val="2"/>
        <scheme val="minor"/>
      </rPr>
      <t>(pour un patient de 70kg)</t>
    </r>
  </si>
  <si>
    <t>Coût pour 1 mois de traitement               (€ HT)</t>
  </si>
  <si>
    <t xml:space="preserve">Différence de côut entre la molécule de référence                 et le biosimilaire                                                 </t>
  </si>
  <si>
    <t>Montant économisé par patient pour 1 mois de  traitement                                                                                (€ HT)</t>
  </si>
  <si>
    <r>
      <t xml:space="preserve">     D'un point de vue pharmacocinétique et pharmacodynamique,TOUJEO®  et LANTUS®  ne sont pas bioéquivalents : ils ne sont donc pas directement interchangeables sans ajustementde              </t>
    </r>
    <r>
      <rPr>
        <b/>
        <sz val="11"/>
        <color theme="0"/>
        <rFont val="Calibri"/>
        <family val="2"/>
        <scheme val="minor"/>
      </rPr>
      <t>,,,</t>
    </r>
    <r>
      <rPr>
        <b/>
        <sz val="11"/>
        <color rgb="FFC00000"/>
        <rFont val="Calibri"/>
        <family val="2"/>
        <scheme val="minor"/>
      </rPr>
      <t xml:space="preserve">dose et surveillance métabolique renforcée. </t>
    </r>
  </si>
  <si>
    <t xml:space="preserve">Le traitement par Lantus® est                           fois plus couteux que celui par Abasaglar® </t>
  </si>
  <si>
    <t>Le traitement par Abasaglar® permet d'economiser    par an et par patient (de 70kg)</t>
  </si>
  <si>
    <t xml:space="preserve">Le traitement par Lantus® est                           fois plus couteux que celui par Lusduna® </t>
  </si>
  <si>
    <t>Le traitement par Lusduna® permet d'economiser                 par an et par patient (de 70kg)</t>
  </si>
  <si>
    <r>
      <rPr>
        <b/>
        <sz val="11"/>
        <color theme="1"/>
        <rFont val="Calibri"/>
        <family val="2"/>
        <scheme val="minor"/>
      </rPr>
      <t>52,66</t>
    </r>
    <r>
      <rPr>
        <sz val="11"/>
        <color theme="1"/>
        <rFont val="Calibri"/>
        <family val="2"/>
        <scheme val="minor"/>
      </rPr>
      <t xml:space="preserve">                        (01/01/2018)</t>
    </r>
  </si>
  <si>
    <r>
      <rPr>
        <b/>
        <sz val="11"/>
        <color theme="1"/>
        <rFont val="Calibri"/>
        <family val="2"/>
        <scheme val="minor"/>
      </rPr>
      <t>43,86</t>
    </r>
    <r>
      <rPr>
        <sz val="11"/>
        <color theme="1"/>
        <rFont val="Calibri"/>
        <family val="2"/>
        <scheme val="minor"/>
      </rPr>
      <t xml:space="preserve">                         (01/01/2018)</t>
    </r>
  </si>
  <si>
    <r>
      <t>Coût en ville pour 1</t>
    </r>
    <r>
      <rPr>
        <b/>
        <u/>
        <sz val="9"/>
        <color theme="0"/>
        <rFont val="Calibri"/>
        <family val="2"/>
        <scheme val="minor"/>
      </rPr>
      <t xml:space="preserve"> mois</t>
    </r>
    <r>
      <rPr>
        <b/>
        <sz val="9"/>
        <color theme="0"/>
        <rFont val="Calibri"/>
        <family val="2"/>
        <scheme val="minor"/>
      </rPr>
      <t xml:space="preserve"> de traitement (TTC) à la posologie de 0,5UI/kg pour un patient de 70kg</t>
    </r>
  </si>
  <si>
    <t>A la posologie de 0,5UI/kg chez un patient de 70 kg :</t>
  </si>
  <si>
    <t>42 jours</t>
  </si>
  <si>
    <t>48 jours</t>
  </si>
  <si>
    <r>
      <t xml:space="preserve">Durée de traitement avec                                  3 stylos de </t>
    </r>
    <r>
      <rPr>
        <b/>
        <sz val="11"/>
        <color theme="1"/>
        <rFont val="Calibri"/>
        <family val="2"/>
        <scheme val="minor"/>
      </rPr>
      <t xml:space="preserve">Toujeo® </t>
    </r>
  </si>
  <si>
    <r>
      <t xml:space="preserve">Durée de traitement avec                                   5 cartouches                                                                 de </t>
    </r>
    <r>
      <rPr>
        <b/>
        <sz val="11"/>
        <color theme="1"/>
        <rFont val="Calibri"/>
        <family val="2"/>
        <scheme val="minor"/>
      </rPr>
      <t>Lantus®</t>
    </r>
    <r>
      <rPr>
        <sz val="11"/>
        <color theme="1"/>
        <rFont val="Calibri"/>
        <family val="2"/>
        <scheme val="minor"/>
      </rPr>
      <t xml:space="preserve"> ou d'</t>
    </r>
    <r>
      <rPr>
        <b/>
        <sz val="11"/>
        <color theme="1"/>
        <rFont val="Calibri"/>
        <family val="2"/>
        <scheme val="minor"/>
      </rPr>
      <t>Abasaglar®</t>
    </r>
  </si>
  <si>
    <r>
      <t>Cout de traitement par</t>
    </r>
    <r>
      <rPr>
        <b/>
        <sz val="11"/>
        <color theme="1"/>
        <rFont val="Calibri"/>
        <family val="2"/>
        <scheme val="minor"/>
      </rPr>
      <t xml:space="preserve"> Toujeo®  </t>
    </r>
    <r>
      <rPr>
        <sz val="11"/>
        <color theme="1"/>
        <rFont val="Calibri"/>
        <family val="2"/>
        <scheme val="minor"/>
      </rPr>
      <t xml:space="preserve">                    (€TTC)</t>
    </r>
  </si>
  <si>
    <t>100 UI/mL, stylo 3 mL</t>
  </si>
  <si>
    <t>Le traitement par Abasaglar® permet d'economiser   par an et par patient (de 70kg)</t>
  </si>
  <si>
    <t xml:space="preserve">Le traitement par Lantus® est                                   fois plus couteux que celui par Abasaglar®  </t>
  </si>
  <si>
    <t xml:space="preserve">Le traitement par Lantus® est                                 fois plus couteux que celui par Lusduna® </t>
  </si>
  <si>
    <t>Rhumatologie, Hépato-gastro-entérologie</t>
  </si>
  <si>
    <r>
      <t xml:space="preserve">     </t>
    </r>
    <r>
      <rPr>
        <b/>
        <u/>
        <sz val="12"/>
        <rFont val="Calibri"/>
        <family val="2"/>
        <scheme val="minor"/>
      </rPr>
      <t>En cas de polychimiothérapie</t>
    </r>
    <r>
      <rPr>
        <b/>
        <sz val="12"/>
        <rFont val="Calibri"/>
        <family val="2"/>
        <scheme val="minor"/>
      </rPr>
      <t xml:space="preserve">     </t>
    </r>
    <r>
      <rPr>
        <i/>
        <sz val="12"/>
        <rFont val="Calibri"/>
        <family val="2"/>
        <scheme val="minor"/>
      </rPr>
      <t>(maximum 8 cures)</t>
    </r>
  </si>
  <si>
    <t>Mabthéra®  500mg</t>
  </si>
  <si>
    <t>Truxima®  500mg</t>
  </si>
  <si>
    <t>Rixathon®  500mg</t>
  </si>
  <si>
    <r>
      <t xml:space="preserve">Nombre de flacons pour                              8 cures de traitement                      
</t>
    </r>
    <r>
      <rPr>
        <i/>
        <sz val="8"/>
        <color theme="0"/>
        <rFont val="Calibri"/>
        <family val="2"/>
        <scheme val="minor"/>
      </rPr>
      <t>(pour un patient 170 cm - 70kg - SC: 1,80m²)</t>
    </r>
  </si>
  <si>
    <t>Coût pour 8 cures  de traitement                                                (€ HT)</t>
  </si>
  <si>
    <t>Montant économisé par patient pour 8 cures de traitement                                                                                (€ HT)</t>
  </si>
  <si>
    <t>Le traitement par Mabthéra® est fois plus couteux que celui par Truxima®</t>
  </si>
  <si>
    <t xml:space="preserve">Le traitement par Truxima® permet d'économiser                   pour 8 cures de traitement et par patient          </t>
  </si>
  <si>
    <t>Le traitement par Mabthéra® est fois plus couteux que celui par Rixathon®</t>
  </si>
  <si>
    <t xml:space="preserve">Le traitement par Rixathon® permet d'économiser     pour 8 cures de traitement et par patient            </t>
  </si>
  <si>
    <t>Prix de la présentation                 5 cartouches/boites                             (€ TTC)</t>
  </si>
  <si>
    <t>Tarification responsabilité                 5 cartouches/boites                             (€ TTC)</t>
  </si>
  <si>
    <t>Prix de la présentation                     5 cartouches/boites                                (€ TTC)</t>
  </si>
  <si>
    <t>Tarification responsabilité                 5 cartouches/boite                             (€ TTC)</t>
  </si>
  <si>
    <t>Prix de la présentation                 4 seringues/boites                            (€ TTC)</t>
  </si>
  <si>
    <t>Tarification responsabilité          4 seringues/boites                              (€ TTC)</t>
  </si>
  <si>
    <r>
      <rPr>
        <b/>
        <sz val="11"/>
        <color theme="1"/>
        <rFont val="Calibri"/>
        <family val="2"/>
        <scheme val="minor"/>
      </rPr>
      <t>830,561</t>
    </r>
    <r>
      <rPr>
        <sz val="11"/>
        <color theme="1"/>
        <rFont val="Calibri"/>
        <family val="2"/>
        <scheme val="minor"/>
      </rPr>
      <t xml:space="preserve">                      (01/01/2018)</t>
    </r>
  </si>
  <si>
    <r>
      <t xml:space="preserve">     </t>
    </r>
    <r>
      <rPr>
        <b/>
        <u/>
        <sz val="12"/>
        <rFont val="Calibri"/>
        <family val="2"/>
        <scheme val="minor"/>
      </rPr>
      <t>Traitement d'entretien, lymphome non précédement traité</t>
    </r>
    <r>
      <rPr>
        <b/>
        <sz val="12"/>
        <rFont val="Calibri"/>
        <family val="2"/>
        <scheme val="minor"/>
      </rPr>
      <t xml:space="preserve">     </t>
    </r>
    <r>
      <rPr>
        <i/>
        <sz val="12"/>
        <rFont val="Calibri"/>
        <family val="2"/>
        <scheme val="minor"/>
      </rPr>
      <t>(1 injection tous les 2 mois pendant 2 ans maximum)</t>
    </r>
  </si>
  <si>
    <r>
      <t xml:space="preserve">Nombre de flacons pour                              1 an de traitement                      
</t>
    </r>
    <r>
      <rPr>
        <i/>
        <sz val="8"/>
        <color theme="0"/>
        <rFont val="Calibri"/>
        <family val="2"/>
        <scheme val="minor"/>
      </rPr>
      <t>(pour un patient 170 cm - 70kg - SC: 1,80m²)</t>
    </r>
  </si>
  <si>
    <t>Coût pour 1 an  de traitement                                                (€ HT)</t>
  </si>
  <si>
    <t>Montant économisé par patient pour 1 an de traitement                                                                                (€ HT)</t>
  </si>
  <si>
    <t xml:space="preserve">Le traitement par Truxima® permet d'économiser                                                     pour 1 an de traitement et par patient         </t>
  </si>
  <si>
    <t xml:space="preserve">Le traitement par Rixathon® permet d'économiser  pour 1 an de traitement et par patient            </t>
  </si>
  <si>
    <r>
      <t xml:space="preserve">     </t>
    </r>
    <r>
      <rPr>
        <b/>
        <u/>
        <sz val="12"/>
        <rFont val="Calibri"/>
        <family val="2"/>
        <scheme val="minor"/>
      </rPr>
      <t>Traitement d'entretien, lymphome en rechute ou réfractaire</t>
    </r>
    <r>
      <rPr>
        <b/>
        <sz val="12"/>
        <rFont val="Calibri"/>
        <family val="2"/>
        <scheme val="minor"/>
      </rPr>
      <t xml:space="preserve">   </t>
    </r>
    <r>
      <rPr>
        <i/>
        <sz val="12"/>
        <rFont val="Calibri"/>
        <family val="2"/>
        <scheme val="minor"/>
      </rPr>
      <t>(1 injection tous les 3 mois pendant 2 ans maximum)</t>
    </r>
  </si>
  <si>
    <t xml:space="preserve">Le traitement par Truxima® permet d'économiser              pour 1 an de traitement et par patient            </t>
  </si>
  <si>
    <t xml:space="preserve">Le traitement par Rixathon® permet d'économiser    pour 1 an de traitement et par patient       </t>
  </si>
  <si>
    <r>
      <t xml:space="preserve">     En cas de monothérapie   </t>
    </r>
    <r>
      <rPr>
        <i/>
        <sz val="12"/>
        <rFont val="Calibri"/>
        <family val="2"/>
        <scheme val="minor"/>
      </rPr>
      <t>(1 injection par semaine pendant 4 semaines)</t>
    </r>
  </si>
  <si>
    <r>
      <t xml:space="preserve">Nombre de flacons pour                              4 semaines de traitement                      
</t>
    </r>
    <r>
      <rPr>
        <i/>
        <sz val="8"/>
        <color theme="0"/>
        <rFont val="Calibri"/>
        <family val="2"/>
        <scheme val="minor"/>
      </rPr>
      <t>(pour un patient 170 cm - 70kg - SC: 1,80m²)</t>
    </r>
  </si>
  <si>
    <t>Coût pour 4 semaines  de traitement                                                (€ HT)</t>
  </si>
  <si>
    <t>Coût pour 4 semaines  de traitement                                                               (€ HT)</t>
  </si>
  <si>
    <t>Montant économisé par patient pour 4 semaines  de traitement                                                                                (€ HT)</t>
  </si>
  <si>
    <t xml:space="preserve">Le traitement par Truxima® permet d'économiser              pour 4 semaines de traitement et par patient            </t>
  </si>
  <si>
    <t xml:space="preserve">Le traitement par Rixathon® permet d'économiser    pour 4 semaines de traitement et par patient       </t>
  </si>
  <si>
    <t>Prix de la présentation                                             (€ TTC)</t>
  </si>
  <si>
    <t xml:space="preserve">Le traitement par Truxima® permet d'économiser               pour 8 cures de traitement et par patient           </t>
  </si>
  <si>
    <t xml:space="preserve">Le traitement par Rixathon® permet d'économiser        pour 8 cures de traitement et par patient       </t>
  </si>
  <si>
    <r>
      <t xml:space="preserve">Nombre de flacons pour                              14 jours de traitement                      
</t>
    </r>
    <r>
      <rPr>
        <i/>
        <sz val="8"/>
        <color theme="0"/>
        <rFont val="Calibri"/>
        <family val="2"/>
        <scheme val="minor"/>
      </rPr>
      <t>(pour un patient 170 cm - 70kg - SC: 1,80m²)</t>
    </r>
  </si>
  <si>
    <t>Coût pour 14 jours  de traitement                                                (€ HT)</t>
  </si>
  <si>
    <t>Prix de la présentation                                         (€ TTC)</t>
  </si>
  <si>
    <t xml:space="preserve">Le traitement par Truxima® permet d'économiser               pour 14 jours de traitement et par patient           </t>
  </si>
  <si>
    <t xml:space="preserve">Le traitement par Rixathon® permet d'économiser        pour 14 jours de traitement et par patient       </t>
  </si>
  <si>
    <r>
      <t xml:space="preserve">Nombre de flacons pour                              6 cycles de traitement                      
</t>
    </r>
    <r>
      <rPr>
        <i/>
        <sz val="8"/>
        <color theme="0"/>
        <rFont val="Calibri"/>
        <family val="2"/>
        <scheme val="minor"/>
      </rPr>
      <t>(pour un patient 170 cm - 70kg - SC: 1,80m²)</t>
    </r>
  </si>
  <si>
    <t>Coût pour 6 cycles  de traitement                                                (€ HT)</t>
  </si>
  <si>
    <t>Montant économisé par patient pour 6 cyles de traitement                                                                                (€ HT)</t>
  </si>
  <si>
    <t xml:space="preserve">Le traitement par Truxima® permet d'économiser               pour 6 cycles de traitement et par patient           </t>
  </si>
  <si>
    <t xml:space="preserve">Le traitement par Rixathon® permet d'économiser        pour 6 cycles de traitement et par patient       </t>
  </si>
  <si>
    <t>Granulomateuse de Wegener</t>
  </si>
  <si>
    <t>Montant économisé par patient pour 4 semaines de traitement                                                                                (€ HT)</t>
  </si>
  <si>
    <t xml:space="preserve">Le traitement par Truxima® permet d'économiser               pour 4 semaines de traitement et par patient           </t>
  </si>
  <si>
    <t xml:space="preserve">Le traitement par Rixathon® permet d'économiser        pour 4 semaines de traitement et par patient       </t>
  </si>
  <si>
    <t xml:space="preserve">Le traitement par Remicade® est                fois plus couteux que celui par Remsima® </t>
  </si>
  <si>
    <t xml:space="preserve">Le traitement par Remicade® est                 fois plus couteux que celui par               Inflectra® </t>
  </si>
  <si>
    <t xml:space="preserve">Le traitement par Remicade® est               fois plus couteux que celui par                     Flixabi® </t>
  </si>
  <si>
    <t>Le traitement par Inflectra® permet d'economiser                par an et par patient (de 70kg)</t>
  </si>
  <si>
    <t>Le traitement par Flixabi® permet d'economiser                  par an et par patient (de 70kg)</t>
  </si>
  <si>
    <t xml:space="preserve">Le traitement par Remicade® est                     fois plus couteux que celui par                  Inflectra® </t>
  </si>
  <si>
    <t xml:space="preserve">Le traitement par Remicade® est                    fois plus couteux que celui par  Remsima® </t>
  </si>
  <si>
    <t xml:space="preserve">Le traitement par Remicade® est                   fois plus couteux que celui par                      Flixabi® </t>
  </si>
  <si>
    <t>Le traitement par Inflectra® permet d'economiser                  par an et par patient (de 70kg)</t>
  </si>
  <si>
    <t>Le traitement par Flixabi® permet d'economiser                        par an et par patient (de 70kg)</t>
  </si>
  <si>
    <t>Le traitement par Enbrel® est               fois plus couteux que celui par Benepali®</t>
  </si>
  <si>
    <t>Le traitement par Enbrel® est              fois plus couteux que celui par Erelzi®</t>
  </si>
  <si>
    <t>Le traitement par Benepali® permet d'économiser pour 12 semaines de traitement et par patient                      (de 70kg)</t>
  </si>
  <si>
    <t>Le traitement par Erelzi® permet d'économiser                         pour 12 semaines de traitement et par patient                        (de 70kg)</t>
  </si>
  <si>
    <t>Le traitement par Enbrel® est              fois plus couteux que celui par Benepali®</t>
  </si>
  <si>
    <t>Le traitement par Enbrel® est             fois plus couteux que celui par Erelzi®</t>
  </si>
  <si>
    <t>Le traitement par Benepali® permet d'économiser            pour 24 semaines de traitement et par patient                           (de 70kg)</t>
  </si>
  <si>
    <t>Le traitement par Erelzi® permet d'économiser                      pour 24 semaines de traitement et par patient                          (de 70kg)</t>
  </si>
  <si>
    <t>Le traitement par Enbrel® est                fois plus couteux que celui par Erelzi®</t>
  </si>
  <si>
    <t>Le traitement par Benepali® permet d'économiser pour 16 semaines de traitement et par patient                                    (de 70kg)</t>
  </si>
  <si>
    <t>Le traitement par Erelzi® permet d'économiser                       pour 16 semaines de traitement et par patient                                 (de 70kg)</t>
  </si>
  <si>
    <t>Le traitement par Enbrel® est                  fois plus couteux que celui par Erelzi®</t>
  </si>
  <si>
    <t>Le traitement par Benepali® permet d'économiser  pour 12 semaines de traitement et par patient                        (de 70kg)</t>
  </si>
  <si>
    <t>Le traitement par Erelzi® permet d'économiser                    pour 12 semaines de traitement et par patient                          (de 70kg)</t>
  </si>
  <si>
    <t>Le traitement par Benepali® permet d'économiser pour 24 semaines de traitement et par patient                                     (de 70kg)</t>
  </si>
  <si>
    <t>Le traitement par Erelzi® permet d'économiser                     pour 24 semaines de traitement et par patient                             (de 70kg)</t>
  </si>
  <si>
    <t>Le traitement par Benepali® permet d'économiser pour 16 semaines de traitement et par patient                                      (de 70kg)</t>
  </si>
  <si>
    <t>Le traitement par Erelzi® permet d'économiser                            pour 16 semaines de traitement et par patient                              (de 70kg)</t>
  </si>
  <si>
    <t>Le traitement par Lusduna® permet d'economiser                    par an et par patient (de 70kg)</t>
  </si>
  <si>
    <r>
      <rPr>
        <b/>
        <sz val="12"/>
        <color rgb="FF0070C0"/>
        <rFont val="Calibri"/>
        <family val="2"/>
        <scheme val="minor"/>
      </rPr>
      <t xml:space="preserve">● </t>
    </r>
    <r>
      <rPr>
        <b/>
        <u/>
        <sz val="12"/>
        <color rgb="FF0070C0"/>
        <rFont val="Calibri"/>
        <family val="2"/>
        <scheme val="minor"/>
      </rPr>
      <t>Neutropénie post chimiothérapie cytotoxique</t>
    </r>
    <r>
      <rPr>
        <b/>
        <sz val="12"/>
        <color rgb="FF0070C0"/>
        <rFont val="Calibri"/>
        <family val="2"/>
        <scheme val="minor"/>
      </rPr>
      <t xml:space="preserve"> :
</t>
    </r>
    <r>
      <rPr>
        <b/>
        <sz val="11"/>
        <color theme="1"/>
        <rFont val="Calibri"/>
        <family val="2"/>
        <scheme val="minor"/>
      </rPr>
      <t>5 µg/kg/administration</t>
    </r>
    <r>
      <rPr>
        <sz val="11"/>
        <color theme="1"/>
        <rFont val="Calibri"/>
        <family val="2"/>
        <scheme val="minor"/>
      </rPr>
      <t xml:space="preserve"> </t>
    </r>
    <r>
      <rPr>
        <b/>
        <sz val="11"/>
        <color theme="1"/>
        <rFont val="Calibri"/>
        <family val="2"/>
        <scheme val="minor"/>
      </rPr>
      <t xml:space="preserve">(0,5 MUI/kg/administration)
</t>
    </r>
    <r>
      <rPr>
        <sz val="11"/>
        <color theme="1"/>
        <rFont val="Calibri"/>
        <family val="2"/>
        <scheme val="minor"/>
      </rPr>
      <t xml:space="preserve">1 fois/jour
Jusqu'à obtention de l'effet désiré
</t>
    </r>
    <r>
      <rPr>
        <sz val="8"/>
        <color theme="0"/>
        <rFont val="Calibri"/>
        <family val="2"/>
        <scheme val="minor"/>
      </rPr>
      <t xml:space="preserve"> </t>
    </r>
    <r>
      <rPr>
        <b/>
        <sz val="12"/>
        <color rgb="FF0070C0"/>
        <rFont val="Calibri"/>
        <family val="2"/>
        <scheme val="minor"/>
      </rPr>
      <t xml:space="preserve">● </t>
    </r>
    <r>
      <rPr>
        <b/>
        <u/>
        <sz val="12"/>
        <color rgb="FF0070C0"/>
        <rFont val="Calibri"/>
        <family val="2"/>
        <scheme val="minor"/>
      </rPr>
      <t>Neutropénie congénitale</t>
    </r>
    <r>
      <rPr>
        <b/>
        <sz val="12"/>
        <color rgb="FF0070C0"/>
        <rFont val="Calibri"/>
        <family val="2"/>
        <scheme val="minor"/>
      </rPr>
      <t xml:space="preserve"> : </t>
    </r>
    <r>
      <rPr>
        <sz val="11"/>
        <color theme="1"/>
        <rFont val="Calibri"/>
        <family val="2"/>
        <scheme val="minor"/>
      </rPr>
      <t xml:space="preserve"> 
</t>
    </r>
    <r>
      <rPr>
        <b/>
        <sz val="11"/>
        <color theme="1"/>
        <rFont val="Calibri"/>
        <family val="2"/>
        <scheme val="minor"/>
      </rPr>
      <t xml:space="preserve">12 µg/kg/administration (1,2 MUI/kg/administration)
</t>
    </r>
    <r>
      <rPr>
        <sz val="11"/>
        <color theme="1"/>
        <rFont val="Calibri"/>
        <family val="2"/>
        <scheme val="minor"/>
      </rPr>
      <t xml:space="preserve">1 fois/jour 
Jusqu'à obtention de l'effet désiré
</t>
    </r>
    <r>
      <rPr>
        <b/>
        <sz val="12"/>
        <color rgb="FF0070C0"/>
        <rFont val="Calibri"/>
        <family val="2"/>
        <scheme val="minor"/>
      </rPr>
      <t xml:space="preserve">● </t>
    </r>
    <r>
      <rPr>
        <b/>
        <u/>
        <sz val="12"/>
        <color rgb="FF0070C0"/>
        <rFont val="Calibri"/>
        <family val="2"/>
        <scheme val="minor"/>
      </rPr>
      <t>Neutropénie cyclique et idiopathique</t>
    </r>
    <r>
      <rPr>
        <b/>
        <sz val="12"/>
        <color rgb="FF0070C0"/>
        <rFont val="Calibri"/>
        <family val="2"/>
        <scheme val="minor"/>
      </rPr>
      <t xml:space="preserve"> : 
</t>
    </r>
    <r>
      <rPr>
        <b/>
        <sz val="11"/>
        <color theme="1"/>
        <rFont val="Calibri"/>
        <family val="2"/>
        <scheme val="minor"/>
      </rPr>
      <t>5 µg/kg/administration (0,5 MUI/kg/administration)</t>
    </r>
    <r>
      <rPr>
        <sz val="11"/>
        <color theme="1"/>
        <rFont val="Calibri"/>
        <family val="2"/>
        <scheme val="minor"/>
      </rPr>
      <t xml:space="preserve"> 
1 fois/jour 
Jusqu'à obtention de l'effet désiré
</t>
    </r>
    <r>
      <rPr>
        <b/>
        <sz val="12"/>
        <color rgb="FF0070C0"/>
        <rFont val="Calibri"/>
        <family val="2"/>
        <scheme val="minor"/>
      </rPr>
      <t xml:space="preserve">● </t>
    </r>
    <r>
      <rPr>
        <b/>
        <u/>
        <sz val="12"/>
        <color rgb="FF0070C0"/>
        <rFont val="Calibri"/>
        <family val="2"/>
        <scheme val="minor"/>
      </rPr>
      <t>Mobilisation CSPH</t>
    </r>
    <r>
      <rPr>
        <b/>
        <sz val="12"/>
        <color rgb="FF0070C0"/>
        <rFont val="Calibri"/>
        <family val="2"/>
        <scheme val="minor"/>
      </rPr>
      <t xml:space="preserve"> : 
</t>
    </r>
    <r>
      <rPr>
        <sz val="11"/>
        <color theme="1"/>
        <rFont val="Calibri"/>
        <family val="2"/>
        <scheme val="minor"/>
      </rPr>
      <t xml:space="preserve">Non précédéé d'une chimiothérapie myelosuppressive
</t>
    </r>
    <r>
      <rPr>
        <b/>
        <sz val="11"/>
        <color theme="1"/>
        <rFont val="Calibri"/>
        <family val="2"/>
        <scheme val="minor"/>
      </rPr>
      <t>10 µg/kg/administration (1 MUI/kg/administration)</t>
    </r>
    <r>
      <rPr>
        <sz val="11"/>
        <color theme="1"/>
        <rFont val="Calibri"/>
        <family val="2"/>
        <scheme val="minor"/>
      </rPr>
      <t xml:space="preserve"> 
1 fois/jour pendant 5-7 jours
</t>
    </r>
    <r>
      <rPr>
        <sz val="11"/>
        <rFont val="Calibri"/>
        <family val="2"/>
        <scheme val="minor"/>
      </rPr>
      <t xml:space="preserve">Précédée d'unee chimiothérapie myelosuppressive
</t>
    </r>
    <r>
      <rPr>
        <b/>
        <sz val="11"/>
        <rFont val="Calibri"/>
        <family val="2"/>
        <scheme val="minor"/>
      </rPr>
      <t xml:space="preserve">5 µg/kg/administration (0,5 MUI/kg/administration)
</t>
    </r>
    <r>
      <rPr>
        <sz val="11"/>
        <rFont val="Calibri"/>
        <family val="2"/>
        <scheme val="minor"/>
      </rPr>
      <t xml:space="preserve">Jusqu'à amélioration hématologique
Chez le donneur sain
</t>
    </r>
    <r>
      <rPr>
        <b/>
        <sz val="11"/>
        <rFont val="Calibri"/>
        <family val="2"/>
        <scheme val="minor"/>
      </rPr>
      <t xml:space="preserve">10 µg/kg/administration (1 MUI/kg/administration)
</t>
    </r>
    <r>
      <rPr>
        <sz val="11"/>
        <rFont val="Calibri"/>
        <family val="2"/>
        <scheme val="minor"/>
      </rPr>
      <t xml:space="preserve">1 fois/jour pendant 4-5 jours
</t>
    </r>
    <r>
      <rPr>
        <b/>
        <sz val="12"/>
        <color rgb="FF0070C0"/>
        <rFont val="Calibri"/>
        <family val="2"/>
        <scheme val="minor"/>
      </rPr>
      <t xml:space="preserve">● </t>
    </r>
    <r>
      <rPr>
        <b/>
        <u/>
        <sz val="12"/>
        <color rgb="FF0070C0"/>
        <rFont val="Calibri"/>
        <family val="2"/>
        <scheme val="minor"/>
      </rPr>
      <t>Neutropénie post greffe de moelle osseuse</t>
    </r>
    <r>
      <rPr>
        <b/>
        <sz val="12"/>
        <color rgb="FF0070C0"/>
        <rFont val="Calibri"/>
        <family val="2"/>
        <scheme val="minor"/>
      </rPr>
      <t xml:space="preserve"> :
</t>
    </r>
    <r>
      <rPr>
        <b/>
        <sz val="11"/>
        <color theme="1"/>
        <rFont val="Calibri"/>
        <family val="2"/>
        <scheme val="minor"/>
      </rPr>
      <t xml:space="preserve">10 µg/kg/administration (1 MUI/kg/administration)
</t>
    </r>
    <r>
      <rPr>
        <sz val="11"/>
        <color theme="1"/>
        <rFont val="Calibri"/>
        <family val="2"/>
        <scheme val="minor"/>
      </rPr>
      <t xml:space="preserve">1 fois/jour Jusqu'à obtention de l'effet désiré
</t>
    </r>
    <r>
      <rPr>
        <b/>
        <sz val="12"/>
        <color rgb="FF0070C0"/>
        <rFont val="Calibri"/>
        <family val="2"/>
        <scheme val="minor"/>
      </rPr>
      <t xml:space="preserve">● </t>
    </r>
    <r>
      <rPr>
        <b/>
        <u/>
        <sz val="12"/>
        <color rgb="FF0070C0"/>
        <rFont val="Calibri"/>
        <family val="2"/>
        <scheme val="minor"/>
      </rPr>
      <t>Patient VIH</t>
    </r>
    <r>
      <rPr>
        <b/>
        <sz val="12"/>
        <color rgb="FF0070C0"/>
        <rFont val="Calibri"/>
        <family val="2"/>
        <scheme val="minor"/>
      </rPr>
      <t xml:space="preserve"> :
</t>
    </r>
    <r>
      <rPr>
        <b/>
        <sz val="11"/>
        <color theme="1"/>
        <rFont val="Calibri"/>
        <family val="2"/>
        <scheme val="minor"/>
      </rPr>
      <t>1-10 µg/kg/administration (0,1-1 MUI/kg/administration)</t>
    </r>
    <r>
      <rPr>
        <sz val="11"/>
        <color theme="1"/>
        <rFont val="Calibri"/>
        <family val="2"/>
        <scheme val="minor"/>
      </rPr>
      <t xml:space="preserve">  
1 fois/jour jusqu'à obtention de l'effet désiré                                                                              </t>
    </r>
  </si>
  <si>
    <r>
      <rPr>
        <sz val="11"/>
        <color theme="0"/>
        <rFont val="Calibri"/>
        <family val="2"/>
      </rPr>
      <t xml:space="preserve">    </t>
    </r>
    <r>
      <rPr>
        <sz val="11"/>
        <color theme="1"/>
        <rFont val="Calibri"/>
        <family val="2"/>
      </rPr>
      <t xml:space="preserve">                                                                                                                                                                                                             ●</t>
    </r>
    <r>
      <rPr>
        <sz val="8.8000000000000007"/>
        <color theme="1"/>
        <rFont val="Calibri"/>
        <family val="2"/>
      </rPr>
      <t xml:space="preserve"> </t>
    </r>
    <r>
      <rPr>
        <sz val="11"/>
        <color theme="1"/>
        <rFont val="Calibri"/>
        <family val="2"/>
      </rPr>
      <t xml:space="preserve">Traitement de l'anémie chez le patient IRC hémodialysé ou sous dialyse péritonéale
● </t>
    </r>
    <r>
      <rPr>
        <sz val="11"/>
        <color theme="1"/>
        <rFont val="Calibri"/>
        <family val="2"/>
        <scheme val="minor"/>
      </rPr>
      <t xml:space="preserve">Traitement de l'anémie chez le patient IRC non encore dialysé
</t>
    </r>
    <r>
      <rPr>
        <sz val="11"/>
        <color theme="1"/>
        <rFont val="Calibri"/>
        <family val="2"/>
      </rPr>
      <t>●</t>
    </r>
    <r>
      <rPr>
        <sz val="8.8000000000000007"/>
        <color theme="1"/>
        <rFont val="Calibri"/>
        <family val="2"/>
      </rPr>
      <t xml:space="preserve"> </t>
    </r>
    <r>
      <rPr>
        <sz val="11"/>
        <color theme="1"/>
        <rFont val="Calibri"/>
        <family val="2"/>
        <scheme val="minor"/>
      </rPr>
      <t xml:space="preserve">Traitement de l'anémie chez les patients traités par chimiothérapie pour tumeur solide, lymphome malin ou myelome multiple
</t>
    </r>
    <r>
      <rPr>
        <sz val="11"/>
        <color theme="1"/>
        <rFont val="Calibri"/>
        <family val="2"/>
      </rPr>
      <t>●</t>
    </r>
    <r>
      <rPr>
        <sz val="8.8000000000000007"/>
        <color theme="1"/>
        <rFont val="Calibri"/>
        <family val="2"/>
      </rPr>
      <t xml:space="preserve"> </t>
    </r>
    <r>
      <rPr>
        <sz val="11"/>
        <color theme="1"/>
        <rFont val="Calibri"/>
        <family val="2"/>
      </rPr>
      <t>R</t>
    </r>
    <r>
      <rPr>
        <sz val="11"/>
        <color theme="1"/>
        <rFont val="Calibri"/>
        <family val="2"/>
        <scheme val="minor"/>
      </rPr>
      <t xml:space="preserve">éduction des besoins transfusionnels chez des adultes traités par chimiothérapie pour tumeur solide, lymphome malin ou myelome multiple
</t>
    </r>
    <r>
      <rPr>
        <sz val="11"/>
        <color theme="1"/>
        <rFont val="Calibri"/>
        <family val="2"/>
      </rPr>
      <t>●</t>
    </r>
    <r>
      <rPr>
        <sz val="8.8000000000000007"/>
        <color theme="1"/>
        <rFont val="Calibri"/>
        <family val="2"/>
      </rPr>
      <t xml:space="preserve"> </t>
    </r>
    <r>
      <rPr>
        <sz val="11"/>
        <color theme="1"/>
        <rFont val="Calibri"/>
        <family val="2"/>
        <scheme val="minor"/>
      </rPr>
      <t xml:space="preserve">Traitement chez les adultes participant à un programme de transfusions autologues différées pour augmenter les dons de sang autologues                                                                                                 
</t>
    </r>
    <r>
      <rPr>
        <sz val="11"/>
        <color theme="1"/>
        <rFont val="Calibri"/>
        <family val="2"/>
      </rPr>
      <t>● Traitement chez les adultes sans carence martiale,devant avoir une intervention chirurgicale orthopédique majeure programmée, pour réduire l'expostion aux transfusion de sang homologue</t>
    </r>
    <r>
      <rPr>
        <sz val="11"/>
        <color theme="1"/>
        <rFont val="Calibri"/>
        <family val="2"/>
        <scheme val="minor"/>
      </rPr>
      <t xml:space="preserve">                  </t>
    </r>
  </si>
  <si>
    <r>
      <rPr>
        <sz val="11"/>
        <color theme="0"/>
        <rFont val="Calibri"/>
        <family val="2"/>
      </rPr>
      <t xml:space="preserve">     </t>
    </r>
    <r>
      <rPr>
        <sz val="11"/>
        <color theme="1"/>
        <rFont val="Calibri"/>
        <family val="2"/>
      </rPr>
      <t xml:space="preserve">                                                                                                                                  ●</t>
    </r>
    <r>
      <rPr>
        <sz val="8.8000000000000007"/>
        <color theme="1"/>
        <rFont val="Calibri"/>
        <family val="2"/>
      </rPr>
      <t xml:space="preserve"> </t>
    </r>
    <r>
      <rPr>
        <sz val="11"/>
        <color theme="1"/>
        <rFont val="Calibri"/>
        <family val="2"/>
      </rPr>
      <t xml:space="preserve">Traitement de l'anémie chez le patient IRC hémodialysé ou sous dialyse péritonéale
● </t>
    </r>
    <r>
      <rPr>
        <sz val="11"/>
        <color theme="1"/>
        <rFont val="Calibri"/>
        <family val="2"/>
        <scheme val="minor"/>
      </rPr>
      <t xml:space="preserve">Traitement de l'anémie chez le patient IRC non encore dialysé
</t>
    </r>
    <r>
      <rPr>
        <sz val="11"/>
        <color theme="1"/>
        <rFont val="Calibri"/>
        <family val="2"/>
      </rPr>
      <t>●</t>
    </r>
    <r>
      <rPr>
        <sz val="8.8000000000000007"/>
        <color theme="1"/>
        <rFont val="Calibri"/>
        <family val="2"/>
      </rPr>
      <t xml:space="preserve"> </t>
    </r>
    <r>
      <rPr>
        <sz val="11"/>
        <color theme="1"/>
        <rFont val="Calibri"/>
        <family val="2"/>
        <scheme val="minor"/>
      </rPr>
      <t xml:space="preserve">Traitement de l'anémie chez les patients traités par chimiothérapie pour tumeur solide, lymphome malin ou myelome multiple
</t>
    </r>
    <r>
      <rPr>
        <sz val="11"/>
        <color theme="1"/>
        <rFont val="Calibri"/>
        <family val="2"/>
      </rPr>
      <t>●</t>
    </r>
    <r>
      <rPr>
        <sz val="8.8000000000000007"/>
        <color theme="1"/>
        <rFont val="Calibri"/>
        <family val="2"/>
      </rPr>
      <t xml:space="preserve"> </t>
    </r>
    <r>
      <rPr>
        <sz val="11"/>
        <color theme="1"/>
        <rFont val="Calibri"/>
        <family val="2"/>
      </rPr>
      <t>R</t>
    </r>
    <r>
      <rPr>
        <sz val="11"/>
        <color theme="1"/>
        <rFont val="Calibri"/>
        <family val="2"/>
        <scheme val="minor"/>
      </rPr>
      <t xml:space="preserve">éduction des besoins transfusionnels chez des adultes traités par chimiothérapie pour tumeur solide, lymphome malin ou myelome multiple
</t>
    </r>
    <r>
      <rPr>
        <sz val="11"/>
        <color theme="1"/>
        <rFont val="Calibri"/>
        <family val="2"/>
      </rPr>
      <t>●</t>
    </r>
    <r>
      <rPr>
        <sz val="8.8000000000000007"/>
        <color theme="1"/>
        <rFont val="Calibri"/>
        <family val="2"/>
      </rPr>
      <t xml:space="preserve"> </t>
    </r>
    <r>
      <rPr>
        <sz val="11"/>
        <color theme="1"/>
        <rFont val="Calibri"/>
        <family val="2"/>
        <scheme val="minor"/>
      </rPr>
      <t xml:space="preserve">Traitement chez les adultes participant à un programme de transfusions autologues différées pour augmenter les dons de sang autologues
</t>
    </r>
    <r>
      <rPr>
        <sz val="11"/>
        <color theme="1"/>
        <rFont val="Calibri"/>
        <family val="2"/>
      </rPr>
      <t>● Traitement chez les adultes sans carence martiale,devant avoir une intervention chirurgicale orthopédique majeure programmée, pour réduire l'expostion aux transfusion de sang homologue</t>
    </r>
    <r>
      <rPr>
        <sz val="11"/>
        <color theme="1"/>
        <rFont val="Calibri"/>
        <family val="2"/>
        <scheme val="minor"/>
      </rPr>
      <t xml:space="preserve">                  </t>
    </r>
  </si>
  <si>
    <r>
      <rPr>
        <sz val="11"/>
        <color theme="1"/>
        <rFont val="Calibri"/>
        <family val="2"/>
      </rPr>
      <t>●</t>
    </r>
    <r>
      <rPr>
        <sz val="8.8000000000000007"/>
        <color theme="1"/>
        <rFont val="Calibri"/>
        <family val="2"/>
      </rPr>
      <t xml:space="preserve"> </t>
    </r>
    <r>
      <rPr>
        <sz val="11"/>
        <color theme="1"/>
        <rFont val="Calibri"/>
        <family val="2"/>
        <scheme val="minor"/>
      </rPr>
      <t xml:space="preserve">Neutropénie post chimiothérapie cytotoxique
● Neutrogénie congénitale, cyclique, idiopathique
● Mobilisation cellules souches progénitrices hématopoïetiques
</t>
    </r>
    <r>
      <rPr>
        <sz val="11"/>
        <color theme="1"/>
        <rFont val="Calibri"/>
        <family val="2"/>
      </rPr>
      <t>●</t>
    </r>
    <r>
      <rPr>
        <sz val="8.8000000000000007"/>
        <color theme="1"/>
        <rFont val="Calibri"/>
        <family val="2"/>
      </rPr>
      <t xml:space="preserve"> </t>
    </r>
    <r>
      <rPr>
        <sz val="11"/>
        <color theme="1"/>
        <rFont val="Calibri"/>
        <family val="2"/>
      </rPr>
      <t>N</t>
    </r>
    <r>
      <rPr>
        <sz val="11"/>
        <color theme="1"/>
        <rFont val="Calibri"/>
        <family val="2"/>
        <scheme val="minor"/>
      </rPr>
      <t xml:space="preserve">eutropénie post greffe de moelle osseuse
</t>
    </r>
    <r>
      <rPr>
        <sz val="11"/>
        <color theme="1"/>
        <rFont val="Calibri"/>
        <family val="2"/>
      </rPr>
      <t>●</t>
    </r>
    <r>
      <rPr>
        <sz val="8.8000000000000007"/>
        <color theme="1"/>
        <rFont val="Calibri"/>
        <family val="2"/>
      </rPr>
      <t xml:space="preserve"> </t>
    </r>
    <r>
      <rPr>
        <sz val="11"/>
        <color theme="1"/>
        <rFont val="Calibri"/>
        <family val="2"/>
      </rPr>
      <t>N</t>
    </r>
    <r>
      <rPr>
        <sz val="11"/>
        <color theme="1"/>
        <rFont val="Calibri"/>
        <family val="2"/>
        <scheme val="minor"/>
      </rPr>
      <t>eutropénie persistante chez les patients infectés par VIH</t>
    </r>
  </si>
  <si>
    <r>
      <rPr>
        <b/>
        <sz val="12"/>
        <color rgb="FF0070C0"/>
        <rFont val="Calibri"/>
        <family val="2"/>
        <scheme val="minor"/>
      </rPr>
      <t xml:space="preserve">● </t>
    </r>
    <r>
      <rPr>
        <b/>
        <u/>
        <sz val="12"/>
        <color rgb="FF0070C0"/>
        <rFont val="Calibri"/>
        <family val="2"/>
        <scheme val="minor"/>
      </rPr>
      <t>Stérilité par anovulation et ovaire polykystique</t>
    </r>
    <r>
      <rPr>
        <b/>
        <sz val="12"/>
        <color rgb="FF0070C0"/>
        <rFont val="Calibri"/>
        <family val="2"/>
        <scheme val="minor"/>
      </rPr>
      <t xml:space="preserve"> :
</t>
    </r>
    <r>
      <rPr>
        <sz val="11"/>
        <color theme="1"/>
        <rFont val="Calibri"/>
        <family val="2"/>
        <scheme val="minor"/>
      </rPr>
      <t xml:space="preserve">Phase initiale : </t>
    </r>
    <r>
      <rPr>
        <b/>
        <sz val="11"/>
        <color theme="1"/>
        <rFont val="Calibri"/>
        <family val="2"/>
        <scheme val="minor"/>
      </rPr>
      <t xml:space="preserve">75-150 UI/administration
</t>
    </r>
    <r>
      <rPr>
        <b/>
        <sz val="11"/>
        <color theme="0"/>
        <rFont val="Calibri"/>
        <family val="2"/>
        <scheme val="minor"/>
      </rPr>
      <t>,,,,,,,,,,,,,,,,,,,,,,,,,,,,,</t>
    </r>
    <r>
      <rPr>
        <sz val="11"/>
        <color theme="1"/>
        <rFont val="Calibri"/>
        <family val="2"/>
        <scheme val="minor"/>
      </rPr>
      <t xml:space="preserve">1 fois par jour pendant 1 à 2 semaines
Phase d'entretien : </t>
    </r>
    <r>
      <rPr>
        <b/>
        <sz val="11"/>
        <color theme="1"/>
        <rFont val="Calibri"/>
        <family val="2"/>
        <scheme val="minor"/>
      </rPr>
      <t>75-225 UI/administration</t>
    </r>
    <r>
      <rPr>
        <sz val="11"/>
        <color theme="1"/>
        <rFont val="Calibri"/>
        <family val="2"/>
        <scheme val="minor"/>
      </rPr>
      <t xml:space="preserve">  </t>
    </r>
    <r>
      <rPr>
        <sz val="11"/>
        <color theme="0"/>
        <rFont val="Calibri"/>
        <family val="2"/>
        <scheme val="minor"/>
      </rPr>
      <t xml:space="preserve">3 fois par semaine (max
</t>
    </r>
    <r>
      <rPr>
        <b/>
        <sz val="12"/>
        <color rgb="FF0070C0"/>
        <rFont val="Calibri"/>
        <family val="2"/>
        <scheme val="minor"/>
      </rPr>
      <t xml:space="preserve">● </t>
    </r>
    <r>
      <rPr>
        <b/>
        <u/>
        <sz val="12"/>
        <color rgb="FF0070C0"/>
        <rFont val="Calibri"/>
        <family val="2"/>
        <scheme val="minor"/>
      </rPr>
      <t>Hyperstimulation dans le cadre de la PMA</t>
    </r>
    <r>
      <rPr>
        <b/>
        <sz val="12"/>
        <color rgb="FF0070C0"/>
        <rFont val="Calibri"/>
        <family val="2"/>
        <scheme val="minor"/>
      </rPr>
      <t xml:space="preserve"> :
</t>
    </r>
    <r>
      <rPr>
        <b/>
        <sz val="11"/>
        <color theme="1"/>
        <rFont val="Calibri"/>
        <family val="2"/>
        <scheme val="minor"/>
      </rPr>
      <t xml:space="preserve">150-225 UI/administration
</t>
    </r>
    <r>
      <rPr>
        <sz val="11"/>
        <color theme="1"/>
        <rFont val="Calibri"/>
        <family val="2"/>
        <scheme val="minor"/>
      </rPr>
      <t xml:space="preserve">1 fois par jou
Pendant 5 à 10 jours
</t>
    </r>
    <r>
      <rPr>
        <b/>
        <sz val="12"/>
        <color rgb="FF0070C0"/>
        <rFont val="Calibri"/>
        <family val="2"/>
        <scheme val="minor"/>
      </rPr>
      <t xml:space="preserve">● </t>
    </r>
    <r>
      <rPr>
        <b/>
        <u/>
        <sz val="12"/>
        <color rgb="FF0070C0"/>
        <rFont val="Calibri"/>
        <family val="2"/>
        <scheme val="minor"/>
      </rPr>
      <t>Stimulation du développement folliculaire</t>
    </r>
    <r>
      <rPr>
        <b/>
        <sz val="12"/>
        <color rgb="FF0070C0"/>
        <rFont val="Calibri"/>
        <family val="2"/>
        <scheme val="minor"/>
      </rPr>
      <t xml:space="preserve"> :
</t>
    </r>
    <r>
      <rPr>
        <b/>
        <sz val="12"/>
        <rFont val="Calibri"/>
        <family val="2"/>
        <scheme val="minor"/>
      </rPr>
      <t>7</t>
    </r>
    <r>
      <rPr>
        <b/>
        <sz val="11"/>
        <color theme="1"/>
        <rFont val="Calibri"/>
        <family val="2"/>
        <scheme val="minor"/>
      </rPr>
      <t xml:space="preserve">5-150 UI/administration
</t>
    </r>
    <r>
      <rPr>
        <sz val="11"/>
        <color theme="1"/>
        <rFont val="Calibri"/>
        <family val="2"/>
        <scheme val="minor"/>
      </rPr>
      <t xml:space="preserve">1 fois par jour 
Pendant 7 à 14 jours
</t>
    </r>
    <r>
      <rPr>
        <b/>
        <sz val="12"/>
        <color rgb="FF0070C0"/>
        <rFont val="Calibri"/>
        <family val="2"/>
        <scheme val="minor"/>
      </rPr>
      <t xml:space="preserve">● </t>
    </r>
    <r>
      <rPr>
        <b/>
        <u/>
        <sz val="12"/>
        <color rgb="FF0070C0"/>
        <rFont val="Calibri"/>
        <family val="2"/>
        <scheme val="minor"/>
      </rPr>
      <t>Insuffisance de la spermatogenèse</t>
    </r>
    <r>
      <rPr>
        <b/>
        <sz val="12"/>
        <color rgb="FF0070C0"/>
        <rFont val="Calibri"/>
        <family val="2"/>
        <scheme val="minor"/>
      </rPr>
      <t xml:space="preserve"> :
</t>
    </r>
    <r>
      <rPr>
        <b/>
        <sz val="11"/>
        <color theme="1"/>
        <rFont val="Calibri"/>
        <family val="2"/>
        <scheme val="minor"/>
      </rPr>
      <t xml:space="preserve">150 UI/administration
</t>
    </r>
    <r>
      <rPr>
        <sz val="11"/>
        <color theme="1"/>
        <rFont val="Calibri"/>
        <family val="2"/>
        <scheme val="minor"/>
      </rPr>
      <t xml:space="preserve">3 fois par semaine
Pendant 4 mois minimun </t>
    </r>
  </si>
  <si>
    <r>
      <rPr>
        <b/>
        <sz val="12"/>
        <color rgb="FF0070C0"/>
        <rFont val="Calibri"/>
        <family val="2"/>
        <scheme val="minor"/>
      </rPr>
      <t xml:space="preserve">● </t>
    </r>
    <r>
      <rPr>
        <b/>
        <u/>
        <sz val="12"/>
        <color rgb="FF0070C0"/>
        <rFont val="Calibri"/>
        <family val="2"/>
        <scheme val="minor"/>
      </rPr>
      <t>Enfant - déficit somatotrope</t>
    </r>
    <r>
      <rPr>
        <b/>
        <sz val="12"/>
        <color rgb="FF0070C0"/>
        <rFont val="Calibri"/>
        <family val="2"/>
        <scheme val="minor"/>
      </rPr>
      <t xml:space="preserve"> : 
</t>
    </r>
    <r>
      <rPr>
        <b/>
        <sz val="11"/>
        <color theme="1"/>
        <rFont val="Calibri"/>
        <family val="2"/>
        <scheme val="minor"/>
      </rPr>
      <t xml:space="preserve">0,025-0,035 mg/kg/administration
</t>
    </r>
    <r>
      <rPr>
        <sz val="11"/>
        <color theme="1"/>
        <rFont val="Calibri"/>
        <family val="2"/>
        <scheme val="minor"/>
      </rPr>
      <t xml:space="preserve">1 fois par jour
</t>
    </r>
    <r>
      <rPr>
        <b/>
        <sz val="12"/>
        <color rgb="FF0070C0"/>
        <rFont val="Calibri"/>
        <family val="2"/>
        <scheme val="minor"/>
      </rPr>
      <t xml:space="preserve">● </t>
    </r>
    <r>
      <rPr>
        <b/>
        <u/>
        <sz val="12"/>
        <color rgb="FF0070C0"/>
        <rFont val="Calibri"/>
        <family val="2"/>
        <scheme val="minor"/>
      </rPr>
      <t>Enfant - syndrome de Turner</t>
    </r>
    <r>
      <rPr>
        <b/>
        <sz val="12"/>
        <color rgb="FF0070C0"/>
        <rFont val="Calibri"/>
        <family val="2"/>
        <scheme val="minor"/>
      </rPr>
      <t xml:space="preserve"> :
</t>
    </r>
    <r>
      <rPr>
        <b/>
        <sz val="11"/>
        <color theme="1"/>
        <rFont val="Calibri"/>
        <family val="2"/>
        <scheme val="minor"/>
      </rPr>
      <t xml:space="preserve">0,045-0,05 mg/kg/administration
</t>
    </r>
    <r>
      <rPr>
        <sz val="11"/>
        <color theme="1"/>
        <rFont val="Calibri"/>
        <family val="2"/>
        <scheme val="minor"/>
      </rPr>
      <t xml:space="preserve">1 fois par jour
</t>
    </r>
    <r>
      <rPr>
        <b/>
        <sz val="12"/>
        <color rgb="FF0070C0"/>
        <rFont val="Calibri"/>
        <family val="2"/>
        <scheme val="minor"/>
      </rPr>
      <t xml:space="preserve">● </t>
    </r>
    <r>
      <rPr>
        <b/>
        <u/>
        <sz val="12"/>
        <color rgb="FF0070C0"/>
        <rFont val="Calibri"/>
        <family val="2"/>
        <scheme val="minor"/>
      </rPr>
      <t>Enfant - IRC</t>
    </r>
    <r>
      <rPr>
        <b/>
        <sz val="12"/>
        <color rgb="FF0070C0"/>
        <rFont val="Calibri"/>
        <family val="2"/>
        <scheme val="minor"/>
      </rPr>
      <t>:</t>
    </r>
    <r>
      <rPr>
        <sz val="11"/>
        <color theme="1"/>
        <rFont val="Calibri"/>
        <family val="2"/>
        <scheme val="minor"/>
      </rPr>
      <t xml:space="preserve"> 
</t>
    </r>
    <r>
      <rPr>
        <b/>
        <sz val="11"/>
        <color theme="1"/>
        <rFont val="Calibri"/>
        <family val="2"/>
        <scheme val="minor"/>
      </rPr>
      <t xml:space="preserve">0,045-0,05 mg/kg/administration
</t>
    </r>
    <r>
      <rPr>
        <sz val="11"/>
        <color theme="1"/>
        <rFont val="Calibri"/>
        <family val="2"/>
        <scheme val="minor"/>
      </rPr>
      <t>1 fois par jour</t>
    </r>
    <r>
      <rPr>
        <sz val="11"/>
        <color theme="0"/>
        <rFont val="Calibri"/>
        <family val="2"/>
        <scheme val="minor"/>
      </rPr>
      <t xml:space="preserve">
</t>
    </r>
    <r>
      <rPr>
        <b/>
        <sz val="12"/>
        <color rgb="FF0070C0"/>
        <rFont val="Calibri"/>
        <family val="2"/>
        <scheme val="minor"/>
      </rPr>
      <t xml:space="preserve">● </t>
    </r>
    <r>
      <rPr>
        <b/>
        <u/>
        <sz val="12"/>
        <color rgb="FF0070C0"/>
        <rFont val="Calibri"/>
        <family val="2"/>
        <scheme val="minor"/>
      </rPr>
      <t>Enfant - syndrome Prader-Willi</t>
    </r>
    <r>
      <rPr>
        <b/>
        <sz val="12"/>
        <color rgb="FF0070C0"/>
        <rFont val="Calibri"/>
        <family val="2"/>
        <scheme val="minor"/>
      </rPr>
      <t xml:space="preserve"> :
</t>
    </r>
    <r>
      <rPr>
        <b/>
        <sz val="11"/>
        <color theme="1"/>
        <rFont val="Calibri"/>
        <family val="2"/>
        <scheme val="minor"/>
      </rPr>
      <t xml:space="preserve">0,035 mg/kg/administration
</t>
    </r>
    <r>
      <rPr>
        <sz val="11"/>
        <color theme="1"/>
        <rFont val="Calibri"/>
        <family val="2"/>
        <scheme val="minor"/>
      </rPr>
      <t xml:space="preserve">1 fois par jour
</t>
    </r>
    <r>
      <rPr>
        <b/>
        <sz val="12"/>
        <color rgb="FF0070C0"/>
        <rFont val="Calibri"/>
        <family val="2"/>
        <scheme val="minor"/>
      </rPr>
      <t xml:space="preserve">● </t>
    </r>
    <r>
      <rPr>
        <b/>
        <u/>
        <sz val="12"/>
        <color rgb="FF0070C0"/>
        <rFont val="Calibri"/>
        <family val="2"/>
        <scheme val="minor"/>
      </rPr>
      <t xml:space="preserve">Enfant - retard de croissance naissance </t>
    </r>
    <r>
      <rPr>
        <b/>
        <sz val="12"/>
        <color rgb="FF0070C0"/>
        <rFont val="Calibri"/>
        <family val="2"/>
        <scheme val="minor"/>
      </rPr>
      <t xml:space="preserve">: 
</t>
    </r>
    <r>
      <rPr>
        <b/>
        <sz val="11"/>
        <rFont val="Calibri"/>
        <family val="2"/>
        <scheme val="minor"/>
      </rPr>
      <t xml:space="preserve">0,035 mg/kg/administration
</t>
    </r>
    <r>
      <rPr>
        <sz val="11"/>
        <rFont val="Calibri"/>
        <family val="2"/>
        <scheme val="minor"/>
      </rPr>
      <t>1 fois par jour</t>
    </r>
    <r>
      <rPr>
        <sz val="11"/>
        <color theme="0"/>
        <rFont val="Calibri"/>
        <family val="2"/>
        <scheme val="minor"/>
      </rPr>
      <t xml:space="preserve">in
</t>
    </r>
    <r>
      <rPr>
        <b/>
        <sz val="12"/>
        <color rgb="FF0070C0"/>
        <rFont val="Calibri"/>
        <family val="2"/>
        <scheme val="minor"/>
      </rPr>
      <t>●</t>
    </r>
    <r>
      <rPr>
        <b/>
        <u/>
        <sz val="12"/>
        <color rgb="FF0070C0"/>
        <rFont val="Calibri"/>
        <family val="2"/>
        <scheme val="minor"/>
      </rPr>
      <t xml:space="preserve"> Adulte - déficit somatotrope</t>
    </r>
    <r>
      <rPr>
        <b/>
        <sz val="12"/>
        <color rgb="FF0070C0"/>
        <rFont val="Calibri"/>
        <family val="2"/>
        <scheme val="minor"/>
      </rPr>
      <t>:</t>
    </r>
    <r>
      <rPr>
        <sz val="11"/>
        <rFont val="Calibri"/>
        <family val="2"/>
        <scheme val="minor"/>
      </rPr>
      <t xml:space="preserve"> 
</t>
    </r>
    <r>
      <rPr>
        <b/>
        <sz val="11"/>
        <rFont val="Calibri"/>
        <family val="2"/>
        <scheme val="minor"/>
      </rPr>
      <t xml:space="preserve">0,15-0,3 mg/kg/administration
</t>
    </r>
    <r>
      <rPr>
        <sz val="11"/>
        <rFont val="Calibri"/>
        <family val="2"/>
        <scheme val="minor"/>
      </rPr>
      <t xml:space="preserve"> 1 fois par jour </t>
    </r>
  </si>
  <si>
    <t xml:space="preserve">● Traitement prophylactique de la maladie thromboembolique veineuse en chirurgie à risque modéré et élevé, en particulier en chirurgie orthopédique ou générale, dont la chirurgie oncologique
● Traitement prophylactique de la maladie thromboembolique veineuse chez les patients atteints d'une affection médicale aiguë à risque thromboembolique veineux élevé et dont la mobilité est réduite
● Traitement des thromboses veineuses profondes et des embolies pulmonaires à l'exception des embolies pulmonaires susceptibles de relever d'un traitement thrombolytique ou chirurgical
● Prévention de la formation d'un thrombus dans le circuit de circulation extracorporelle au cours de l'hémodialyse
● Traitement de l'angor instable et de l'IDM ST- en association avec l'aspirine 
● Traitement de l'IDM ST+ incluant les patients éligibles à un traitement médical ou une intervention coronarienne percutannée secondaire, en association avec l'aspirine                                        </t>
  </si>
  <si>
    <r>
      <rPr>
        <sz val="11"/>
        <color theme="1"/>
        <rFont val="Calibri"/>
        <family val="2"/>
      </rPr>
      <t>● A</t>
    </r>
    <r>
      <rPr>
        <sz val="11"/>
        <color theme="1"/>
        <rFont val="Calibri"/>
        <family val="2"/>
        <scheme val="minor"/>
      </rPr>
      <t xml:space="preserve">novulation (y compris le syndrome des ovaires polykystiques)
</t>
    </r>
    <r>
      <rPr>
        <sz val="11"/>
        <color theme="1"/>
        <rFont val="Calibri"/>
        <family val="2"/>
      </rPr>
      <t>● S</t>
    </r>
    <r>
      <rPr>
        <sz val="11"/>
        <color theme="1"/>
        <rFont val="Calibri"/>
        <family val="2"/>
        <scheme val="minor"/>
      </rPr>
      <t xml:space="preserve">timulation de la croissance folliculaire multiple dans le cadre de la procréation médicale assistée
</t>
    </r>
    <r>
      <rPr>
        <sz val="11"/>
        <color theme="1"/>
        <rFont val="Calibri"/>
        <family val="2"/>
      </rPr>
      <t>●</t>
    </r>
    <r>
      <rPr>
        <sz val="8.8000000000000007"/>
        <color theme="1"/>
        <rFont val="Calibri"/>
        <family val="2"/>
      </rPr>
      <t xml:space="preserve"> S</t>
    </r>
    <r>
      <rPr>
        <sz val="11"/>
        <color theme="1"/>
        <rFont val="Calibri"/>
        <family val="2"/>
        <scheme val="minor"/>
      </rPr>
      <t xml:space="preserve">timulation du développement folliculaire
</t>
    </r>
    <r>
      <rPr>
        <sz val="11"/>
        <color theme="1"/>
        <rFont val="Calibri"/>
        <family val="2"/>
      </rPr>
      <t>●</t>
    </r>
    <r>
      <rPr>
        <sz val="8.8000000000000007"/>
        <color theme="1"/>
        <rFont val="Calibri"/>
        <family val="2"/>
      </rPr>
      <t xml:space="preserve"> S</t>
    </r>
    <r>
      <rPr>
        <sz val="11"/>
        <color theme="1"/>
        <rFont val="Calibri"/>
        <family val="2"/>
        <scheme val="minor"/>
      </rPr>
      <t>timulation de la spermatogenèse</t>
    </r>
  </si>
  <si>
    <r>
      <rPr>
        <b/>
        <sz val="12"/>
        <color rgb="FF0070C0"/>
        <rFont val="Calibri"/>
        <family val="2"/>
      </rPr>
      <t xml:space="preserve">● </t>
    </r>
    <r>
      <rPr>
        <b/>
        <u/>
        <sz val="11"/>
        <color rgb="FF0070C0"/>
        <rFont val="Calibri"/>
        <family val="2"/>
        <scheme val="minor"/>
      </rPr>
      <t>PR</t>
    </r>
    <r>
      <rPr>
        <b/>
        <sz val="12"/>
        <color rgb="FF0070C0"/>
        <rFont val="Calibri"/>
        <family val="2"/>
        <scheme val="minor"/>
      </rPr>
      <t xml:space="preserve"> :
</t>
    </r>
    <r>
      <rPr>
        <sz val="11"/>
        <color theme="1"/>
        <rFont val="Calibri"/>
        <family val="2"/>
        <scheme val="minor"/>
      </rPr>
      <t xml:space="preserve">Dose initiale de </t>
    </r>
    <r>
      <rPr>
        <b/>
        <sz val="11"/>
        <color theme="1"/>
        <rFont val="Calibri"/>
        <family val="2"/>
        <scheme val="minor"/>
      </rPr>
      <t>3 mg/kg</t>
    </r>
    <r>
      <rPr>
        <sz val="11"/>
        <color theme="1"/>
        <rFont val="Calibri"/>
        <family val="2"/>
        <scheme val="minor"/>
      </rPr>
      <t xml:space="preserve"> administrée par perfusion IV suivie de perfusions de </t>
    </r>
    <r>
      <rPr>
        <b/>
        <sz val="11"/>
        <color theme="1"/>
        <rFont val="Calibri"/>
        <family val="2"/>
        <scheme val="minor"/>
      </rPr>
      <t>3 mg/kg</t>
    </r>
    <r>
      <rPr>
        <sz val="11"/>
        <color theme="1"/>
        <rFont val="Calibri"/>
        <family val="2"/>
        <scheme val="minor"/>
      </rPr>
      <t xml:space="preserve"> aux semaines 2 et 6 après la dose initiale, puis perfusion de </t>
    </r>
    <r>
      <rPr>
        <b/>
        <sz val="11"/>
        <color theme="1"/>
        <rFont val="Calibri"/>
        <family val="2"/>
        <scheme val="minor"/>
      </rPr>
      <t>3mg/kg</t>
    </r>
    <r>
      <rPr>
        <sz val="11"/>
        <color theme="1"/>
        <rFont val="Calibri"/>
        <family val="2"/>
        <scheme val="minor"/>
      </rPr>
      <t xml:space="preserve"> toutes les 8 semaines
</t>
    </r>
    <r>
      <rPr>
        <sz val="12"/>
        <color rgb="FF0070C0"/>
        <rFont val="Calibri"/>
        <family val="2"/>
      </rPr>
      <t xml:space="preserve">● </t>
    </r>
    <r>
      <rPr>
        <b/>
        <u/>
        <sz val="12"/>
        <color rgb="FF0070C0"/>
        <rFont val="Calibri"/>
        <family val="2"/>
        <scheme val="minor"/>
      </rPr>
      <t>SA, RP, P, MC, RH</t>
    </r>
    <r>
      <rPr>
        <b/>
        <sz val="12"/>
        <color rgb="FF0070C0"/>
        <rFont val="Calibri"/>
        <family val="2"/>
        <scheme val="minor"/>
      </rPr>
      <t xml:space="preserve"> :</t>
    </r>
    <r>
      <rPr>
        <sz val="11"/>
        <color theme="1"/>
        <rFont val="Calibri"/>
        <family val="2"/>
        <scheme val="minor"/>
      </rPr>
      <t xml:space="preserve"> 
Dose initiale de</t>
    </r>
    <r>
      <rPr>
        <b/>
        <sz val="11"/>
        <color theme="1"/>
        <rFont val="Calibri"/>
        <family val="2"/>
        <scheme val="minor"/>
      </rPr>
      <t xml:space="preserve"> 5 mg/kg</t>
    </r>
    <r>
      <rPr>
        <sz val="11"/>
        <color theme="1"/>
        <rFont val="Calibri"/>
        <family val="2"/>
        <scheme val="minor"/>
      </rPr>
      <t xml:space="preserve"> administrée par perfusion IV, suivie d'une perfusion de </t>
    </r>
    <r>
      <rPr>
        <b/>
        <sz val="11"/>
        <color theme="1"/>
        <rFont val="Calibri"/>
        <family val="2"/>
        <scheme val="minor"/>
      </rPr>
      <t>5 mg/kg</t>
    </r>
    <r>
      <rPr>
        <sz val="11"/>
        <color theme="1"/>
        <rFont val="Calibri"/>
        <family val="2"/>
        <scheme val="minor"/>
      </rPr>
      <t xml:space="preserve"> aux semaines 2 et 6 après la dose initiale, puis perfusions de </t>
    </r>
    <r>
      <rPr>
        <b/>
        <sz val="11"/>
        <color theme="1"/>
        <rFont val="Calibri"/>
        <family val="2"/>
        <scheme val="minor"/>
      </rPr>
      <t>5mg/kg</t>
    </r>
    <r>
      <rPr>
        <sz val="11"/>
        <color theme="1"/>
        <rFont val="Calibri"/>
        <family val="2"/>
        <scheme val="minor"/>
      </rPr>
      <t xml:space="preserve"> toutes les 8 semaines
</t>
    </r>
    <r>
      <rPr>
        <b/>
        <sz val="12"/>
        <color rgb="FF0070C0"/>
        <rFont val="Calibri"/>
        <family val="2"/>
      </rPr>
      <t xml:space="preserve">● </t>
    </r>
    <r>
      <rPr>
        <b/>
        <u/>
        <sz val="12"/>
        <color rgb="FF0070C0"/>
        <rFont val="Calibri"/>
        <family val="2"/>
        <scheme val="minor"/>
      </rPr>
      <t>Maladie de Takayasu</t>
    </r>
    <r>
      <rPr>
        <b/>
        <sz val="12"/>
        <color rgb="FF0070C0"/>
        <rFont val="Calibri"/>
        <family val="2"/>
        <scheme val="minor"/>
      </rPr>
      <t xml:space="preserve"> : 
</t>
    </r>
    <r>
      <rPr>
        <sz val="11"/>
        <rFont val="Calibri"/>
        <family val="2"/>
        <scheme val="minor"/>
      </rPr>
      <t>Dose initiale</t>
    </r>
    <r>
      <rPr>
        <b/>
        <sz val="11"/>
        <rFont val="Calibri"/>
        <family val="2"/>
        <scheme val="minor"/>
      </rPr>
      <t xml:space="preserve"> de</t>
    </r>
    <r>
      <rPr>
        <b/>
        <sz val="11"/>
        <color rgb="FF0070C0"/>
        <rFont val="Calibri"/>
        <family val="2"/>
        <scheme val="minor"/>
      </rPr>
      <t xml:space="preserve"> </t>
    </r>
    <r>
      <rPr>
        <b/>
        <sz val="11"/>
        <rFont val="Calibri"/>
        <family val="2"/>
        <scheme val="minor"/>
      </rPr>
      <t>3-5 mg/kg</t>
    </r>
    <r>
      <rPr>
        <sz val="11"/>
        <color theme="1"/>
        <rFont val="Calibri"/>
        <family val="2"/>
        <scheme val="minor"/>
      </rPr>
      <t xml:space="preserve"> administrée par perfusion IV, suivie d’une perfusion de </t>
    </r>
    <r>
      <rPr>
        <b/>
        <sz val="11"/>
        <color theme="1"/>
        <rFont val="Calibri"/>
        <family val="2"/>
        <scheme val="minor"/>
      </rPr>
      <t>3-5 mg/kg</t>
    </r>
    <r>
      <rPr>
        <sz val="11"/>
        <color theme="1"/>
        <rFont val="Calibri"/>
        <family val="2"/>
        <scheme val="minor"/>
      </rPr>
      <t xml:space="preserve"> aux semaines 2 et 6 après la dose initiale, puis  perfusions de</t>
    </r>
    <r>
      <rPr>
        <b/>
        <sz val="11"/>
        <color theme="1"/>
        <rFont val="Calibri"/>
        <family val="2"/>
        <scheme val="minor"/>
      </rPr>
      <t xml:space="preserve"> 3-5mg/kg</t>
    </r>
    <r>
      <rPr>
        <sz val="11"/>
        <color theme="1"/>
        <rFont val="Calibri"/>
        <family val="2"/>
        <scheme val="minor"/>
      </rPr>
      <t xml:space="preserve"> toutes les 8 semaines</t>
    </r>
    <r>
      <rPr>
        <u/>
        <sz val="11"/>
        <color theme="1"/>
        <rFont val="Calibri"/>
        <family val="2"/>
        <scheme val="minor"/>
      </rPr>
      <t/>
    </r>
  </si>
  <si>
    <t xml:space="preserve">Herzuma® </t>
  </si>
  <si>
    <t>Trastuzumab</t>
  </si>
  <si>
    <t>● Traitement du cancer du sein métastatique HER2 positif
● Traitement du cancer du sein précoce HER2 positif
● Traitement de l'adenocarcinome métastatique de l'estomac ou de la jonction oesogastrique HER2 positif</t>
  </si>
  <si>
    <t>Amgevita®</t>
  </si>
  <si>
    <t>Solymbic®</t>
  </si>
  <si>
    <t>Imraldi®</t>
  </si>
  <si>
    <t>Cyltezo®</t>
  </si>
  <si>
    <t>Adalimumab</t>
  </si>
  <si>
    <t>ABBVIE LTD</t>
  </si>
  <si>
    <t>ABBVIE</t>
  </si>
  <si>
    <t xml:space="preserve">AMGEN </t>
  </si>
  <si>
    <t>BOEHRINGER INGELHEIM</t>
  </si>
  <si>
    <r>
      <rPr>
        <b/>
        <sz val="12"/>
        <color rgb="FF0070C0"/>
        <rFont val="Calibri"/>
        <family val="2"/>
        <scheme val="minor"/>
      </rPr>
      <t xml:space="preserve">● </t>
    </r>
    <r>
      <rPr>
        <b/>
        <u/>
        <sz val="12"/>
        <color rgb="FF0070C0"/>
        <rFont val="Calibri"/>
        <family val="2"/>
        <scheme val="minor"/>
      </rPr>
      <t>Cancer du sein métastatique</t>
    </r>
    <r>
      <rPr>
        <b/>
        <sz val="12"/>
        <color rgb="FF0070C0"/>
        <rFont val="Calibri"/>
        <family val="2"/>
        <scheme val="minor"/>
      </rPr>
      <t xml:space="preserve"> :
</t>
    </r>
    <r>
      <rPr>
        <sz val="11"/>
        <color theme="1"/>
        <rFont val="Calibri"/>
        <family val="2"/>
        <scheme val="minor"/>
      </rPr>
      <t xml:space="preserve">
</t>
    </r>
    <r>
      <rPr>
        <u/>
        <sz val="11"/>
        <color theme="1"/>
        <rFont val="Calibri"/>
        <family val="2"/>
        <scheme val="minor"/>
      </rPr>
      <t>Administration toutes les 3 semaines</t>
    </r>
    <r>
      <rPr>
        <sz val="11"/>
        <color theme="1"/>
        <rFont val="Calibri"/>
        <family val="2"/>
        <scheme val="minor"/>
      </rPr>
      <t xml:space="preserve">
Dose de charge initiale : </t>
    </r>
    <r>
      <rPr>
        <b/>
        <sz val="11"/>
        <color theme="1"/>
        <rFont val="Calibri"/>
        <family val="2"/>
        <scheme val="minor"/>
      </rPr>
      <t>8mg/kg</t>
    </r>
    <r>
      <rPr>
        <sz val="11"/>
        <color theme="1"/>
        <rFont val="Calibri"/>
        <family val="2"/>
        <scheme val="minor"/>
      </rPr>
      <t xml:space="preserve">
Dose d'entretien : </t>
    </r>
    <r>
      <rPr>
        <b/>
        <sz val="11"/>
        <color theme="1"/>
        <rFont val="Calibri"/>
        <family val="2"/>
        <scheme val="minor"/>
      </rPr>
      <t xml:space="preserve">6mg/kg
</t>
    </r>
    <r>
      <rPr>
        <sz val="11"/>
        <color theme="1"/>
        <rFont val="Calibri"/>
        <family val="2"/>
        <scheme val="minor"/>
      </rPr>
      <t xml:space="preserve">Jusqu'à progression de la maladie
</t>
    </r>
    <r>
      <rPr>
        <u/>
        <sz val="11"/>
        <color theme="1"/>
        <rFont val="Calibri"/>
        <family val="2"/>
        <scheme val="minor"/>
      </rPr>
      <t xml:space="preserve">
Administration hebdomadaire</t>
    </r>
    <r>
      <rPr>
        <sz val="11"/>
        <color theme="1"/>
        <rFont val="Calibri"/>
        <family val="2"/>
        <scheme val="minor"/>
      </rPr>
      <t xml:space="preserve">
Dose de charge initiale : </t>
    </r>
    <r>
      <rPr>
        <b/>
        <sz val="11"/>
        <color theme="1"/>
        <rFont val="Calibri"/>
        <family val="2"/>
        <scheme val="minor"/>
      </rPr>
      <t>4mg/kg</t>
    </r>
    <r>
      <rPr>
        <sz val="11"/>
        <color theme="1"/>
        <rFont val="Calibri"/>
        <family val="2"/>
        <scheme val="minor"/>
      </rPr>
      <t xml:space="preserve">
Dose d'entretien : </t>
    </r>
    <r>
      <rPr>
        <b/>
        <sz val="11"/>
        <color theme="1"/>
        <rFont val="Calibri"/>
        <family val="2"/>
        <scheme val="minor"/>
      </rPr>
      <t>2mg/kg</t>
    </r>
    <r>
      <rPr>
        <sz val="11"/>
        <color theme="1"/>
        <rFont val="Calibri"/>
        <family val="2"/>
        <scheme val="minor"/>
      </rPr>
      <t xml:space="preserve">
Jusqu'à progression de la maladie
</t>
    </r>
    <r>
      <rPr>
        <b/>
        <sz val="12"/>
        <color rgb="FF0070C0"/>
        <rFont val="Calibri"/>
        <family val="2"/>
        <scheme val="minor"/>
      </rPr>
      <t xml:space="preserve">● </t>
    </r>
    <r>
      <rPr>
        <b/>
        <u/>
        <sz val="12"/>
        <color rgb="FF0070C0"/>
        <rFont val="Calibri"/>
        <family val="2"/>
        <scheme val="minor"/>
      </rPr>
      <t>Cancer du sein précoce</t>
    </r>
    <r>
      <rPr>
        <b/>
        <sz val="12"/>
        <color rgb="FF0070C0"/>
        <rFont val="Calibri"/>
        <family val="2"/>
        <scheme val="minor"/>
      </rPr>
      <t xml:space="preserve"> : 
</t>
    </r>
    <r>
      <rPr>
        <sz val="11"/>
        <color theme="1"/>
        <rFont val="Calibri"/>
        <family val="2"/>
        <scheme val="minor"/>
      </rPr>
      <t xml:space="preserve">
</t>
    </r>
    <r>
      <rPr>
        <u/>
        <sz val="11"/>
        <color theme="1"/>
        <rFont val="Calibri"/>
        <family val="2"/>
        <scheme val="minor"/>
      </rPr>
      <t>Administration toutes les 3 semaines</t>
    </r>
    <r>
      <rPr>
        <sz val="11"/>
        <color theme="1"/>
        <rFont val="Calibri"/>
        <family val="2"/>
        <scheme val="minor"/>
      </rPr>
      <t xml:space="preserve">
Dose de charge initiale : </t>
    </r>
    <r>
      <rPr>
        <b/>
        <sz val="11"/>
        <color theme="1"/>
        <rFont val="Calibri"/>
        <family val="2"/>
        <scheme val="minor"/>
      </rPr>
      <t>8mg/kg</t>
    </r>
    <r>
      <rPr>
        <sz val="11"/>
        <color theme="1"/>
        <rFont val="Calibri"/>
        <family val="2"/>
        <scheme val="minor"/>
      </rPr>
      <t xml:space="preserve">
Dose d'entretien : </t>
    </r>
    <r>
      <rPr>
        <b/>
        <sz val="11"/>
        <color theme="1"/>
        <rFont val="Calibri"/>
        <family val="2"/>
        <scheme val="minor"/>
      </rPr>
      <t>6mg/kg</t>
    </r>
    <r>
      <rPr>
        <sz val="11"/>
        <color theme="1"/>
        <rFont val="Calibri"/>
        <family val="2"/>
        <scheme val="minor"/>
      </rPr>
      <t xml:space="preserve">
Pendant 1 an ou jusqu'à rechute de la maladie si elle survient avant la fin de la durée d'1 an.
</t>
    </r>
    <r>
      <rPr>
        <u/>
        <sz val="11"/>
        <color theme="1"/>
        <rFont val="Calibri"/>
        <family val="2"/>
        <scheme val="minor"/>
      </rPr>
      <t>Administration hebdomadaire</t>
    </r>
    <r>
      <rPr>
        <sz val="11"/>
        <color theme="1"/>
        <rFont val="Calibri"/>
        <family val="2"/>
        <scheme val="minor"/>
      </rPr>
      <t xml:space="preserve">
Dose de charge initiale : </t>
    </r>
    <r>
      <rPr>
        <b/>
        <sz val="11"/>
        <color theme="1"/>
        <rFont val="Calibri"/>
        <family val="2"/>
        <scheme val="minor"/>
      </rPr>
      <t>4mg/kg</t>
    </r>
    <r>
      <rPr>
        <sz val="11"/>
        <color theme="1"/>
        <rFont val="Calibri"/>
        <family val="2"/>
        <scheme val="minor"/>
      </rPr>
      <t xml:space="preserve">
Dose d'entretien : </t>
    </r>
    <r>
      <rPr>
        <b/>
        <sz val="11"/>
        <color theme="1"/>
        <rFont val="Calibri"/>
        <family val="2"/>
        <scheme val="minor"/>
      </rPr>
      <t>2mg/kg</t>
    </r>
    <r>
      <rPr>
        <sz val="11"/>
        <color theme="1"/>
        <rFont val="Calibri"/>
        <family val="2"/>
        <scheme val="minor"/>
      </rPr>
      <t xml:space="preserve">
Pendant 1 an ou jusqu'à rechute de la maladie si elle survient avant la fin de la durée d'1 an.
</t>
    </r>
    <r>
      <rPr>
        <b/>
        <sz val="12"/>
        <color rgb="FF0070C0"/>
        <rFont val="Calibri"/>
        <family val="2"/>
        <scheme val="minor"/>
      </rPr>
      <t xml:space="preserve">● </t>
    </r>
    <r>
      <rPr>
        <b/>
        <u/>
        <sz val="12"/>
        <color rgb="FF0070C0"/>
        <rFont val="Calibri"/>
        <family val="2"/>
        <scheme val="minor"/>
      </rPr>
      <t>Cancer gastrique</t>
    </r>
    <r>
      <rPr>
        <b/>
        <sz val="12"/>
        <color rgb="FF0070C0"/>
        <rFont val="Calibri"/>
        <family val="2"/>
        <scheme val="minor"/>
      </rPr>
      <t xml:space="preserve"> : </t>
    </r>
    <r>
      <rPr>
        <sz val="11"/>
        <color theme="1"/>
        <rFont val="Calibri"/>
        <family val="2"/>
        <scheme val="minor"/>
      </rPr>
      <t xml:space="preserve">
Administration toutes les 3 semaines
Dose de charge initiale : </t>
    </r>
    <r>
      <rPr>
        <b/>
        <sz val="11"/>
        <color theme="1"/>
        <rFont val="Calibri"/>
        <family val="2"/>
        <scheme val="minor"/>
      </rPr>
      <t>8mg/kg</t>
    </r>
    <r>
      <rPr>
        <sz val="11"/>
        <color theme="1"/>
        <rFont val="Calibri"/>
        <family val="2"/>
        <scheme val="minor"/>
      </rPr>
      <t xml:space="preserve">
Dose d'entretien : </t>
    </r>
    <r>
      <rPr>
        <b/>
        <sz val="11"/>
        <color theme="1"/>
        <rFont val="Calibri"/>
        <family val="2"/>
        <scheme val="minor"/>
      </rPr>
      <t>6mg/kg</t>
    </r>
    <r>
      <rPr>
        <sz val="11"/>
        <color theme="1"/>
        <rFont val="Calibri"/>
        <family val="2"/>
        <scheme val="minor"/>
      </rPr>
      <t xml:space="preserve">
Jusqu'à progression de la maladie</t>
    </r>
  </si>
  <si>
    <r>
      <rPr>
        <b/>
        <sz val="12"/>
        <color rgb="FF0070C0"/>
        <rFont val="Calibri"/>
        <family val="2"/>
        <scheme val="minor"/>
      </rPr>
      <t xml:space="preserve">● </t>
    </r>
    <r>
      <rPr>
        <b/>
        <u/>
        <sz val="12"/>
        <color rgb="FF0070C0"/>
        <rFont val="Calibri"/>
        <family val="2"/>
        <scheme val="minor"/>
      </rPr>
      <t xml:space="preserve">Lymphome folliculaire non hodgkinien </t>
    </r>
    <r>
      <rPr>
        <b/>
        <sz val="12"/>
        <color rgb="FF0070C0"/>
        <rFont val="Calibri"/>
        <family val="2"/>
        <scheme val="minor"/>
      </rPr>
      <t xml:space="preserve">:
</t>
    </r>
    <r>
      <rPr>
        <u/>
        <sz val="11"/>
        <color theme="1"/>
        <rFont val="Calibri"/>
        <family val="2"/>
        <scheme val="minor"/>
      </rPr>
      <t>En cas de polychimiotherapie</t>
    </r>
    <r>
      <rPr>
        <sz val="11"/>
        <color theme="1"/>
        <rFont val="Calibri"/>
        <family val="2"/>
        <scheme val="minor"/>
      </rPr>
      <t xml:space="preserve">
</t>
    </r>
    <r>
      <rPr>
        <b/>
        <sz val="11"/>
        <color theme="1"/>
        <rFont val="Calibri"/>
        <family val="2"/>
        <scheme val="minor"/>
      </rPr>
      <t xml:space="preserve">375 mg/m²/cure
</t>
    </r>
    <r>
      <rPr>
        <sz val="11"/>
        <color theme="1"/>
        <rFont val="Calibri"/>
        <family val="2"/>
        <scheme val="minor"/>
      </rPr>
      <t xml:space="preserve">Injection toute les 3 semaines, maximum 8 cures
</t>
    </r>
    <r>
      <rPr>
        <u/>
        <sz val="11"/>
        <rFont val="Calibri"/>
        <family val="2"/>
        <scheme val="minor"/>
      </rPr>
      <t>Traitement d'entretien, lymphome non précédement traité</t>
    </r>
    <r>
      <rPr>
        <sz val="11"/>
        <rFont val="Calibri"/>
        <family val="2"/>
        <scheme val="minor"/>
      </rPr>
      <t xml:space="preserve">  
</t>
    </r>
    <r>
      <rPr>
        <b/>
        <sz val="11"/>
        <rFont val="Calibri"/>
        <family val="2"/>
        <scheme val="minor"/>
      </rPr>
      <t xml:space="preserve">375 mg/m²/administration
</t>
    </r>
    <r>
      <rPr>
        <sz val="11"/>
        <rFont val="Calibri"/>
        <family val="2"/>
        <scheme val="minor"/>
      </rPr>
      <t xml:space="preserve">Injection tous les 2 mois, jusqu'à progression (période max : 2 ans)
</t>
    </r>
    <r>
      <rPr>
        <u/>
        <sz val="11"/>
        <rFont val="Calibri"/>
        <family val="2"/>
        <scheme val="minor"/>
      </rPr>
      <t>Traitement d'entretien, lymphome en rechute ou réfractaire</t>
    </r>
    <r>
      <rPr>
        <sz val="11"/>
        <rFont val="Calibri"/>
        <family val="2"/>
        <scheme val="minor"/>
      </rPr>
      <t xml:space="preserve">
</t>
    </r>
    <r>
      <rPr>
        <b/>
        <sz val="11"/>
        <rFont val="Calibri"/>
        <family val="2"/>
        <scheme val="minor"/>
      </rPr>
      <t xml:space="preserve">375 mg/m²/administration
</t>
    </r>
    <r>
      <rPr>
        <sz val="11"/>
        <rFont val="Calibri"/>
        <family val="2"/>
        <scheme val="minor"/>
      </rPr>
      <t xml:space="preserve">Injection tous les 3 mois, jusqu'à progression (période max : 2 ans)
</t>
    </r>
    <r>
      <rPr>
        <u/>
        <sz val="11"/>
        <color theme="1"/>
        <rFont val="Calibri"/>
        <family val="2"/>
        <scheme val="minor"/>
      </rPr>
      <t>En cas de monothérapie</t>
    </r>
    <r>
      <rPr>
        <sz val="11"/>
        <color theme="1"/>
        <rFont val="Calibri"/>
        <family val="2"/>
        <scheme val="minor"/>
      </rPr>
      <t xml:space="preserve">
</t>
    </r>
    <r>
      <rPr>
        <b/>
        <sz val="11"/>
        <color theme="1"/>
        <rFont val="Calibri"/>
        <family val="2"/>
        <scheme val="minor"/>
      </rPr>
      <t xml:space="preserve">375 mg/m²/administration
</t>
    </r>
    <r>
      <rPr>
        <sz val="11"/>
        <color theme="1"/>
        <rFont val="Calibri"/>
        <family val="2"/>
        <scheme val="minor"/>
      </rPr>
      <t xml:space="preserve">Injection toutes les semaines pendant 4 semaines 
</t>
    </r>
    <r>
      <rPr>
        <b/>
        <sz val="12"/>
        <color rgb="FF0070C0"/>
        <rFont val="Calibri"/>
        <family val="2"/>
        <scheme val="minor"/>
      </rPr>
      <t xml:space="preserve">● </t>
    </r>
    <r>
      <rPr>
        <b/>
        <u/>
        <sz val="12"/>
        <color rgb="FF0070C0"/>
        <rFont val="Calibri"/>
        <family val="2"/>
        <scheme val="minor"/>
      </rPr>
      <t>Lymphome diffus non hodgkinien</t>
    </r>
    <r>
      <rPr>
        <b/>
        <sz val="12"/>
        <color rgb="FF0070C0"/>
        <rFont val="Calibri"/>
        <family val="2"/>
        <scheme val="minor"/>
      </rPr>
      <t xml:space="preserve"> : 
</t>
    </r>
    <r>
      <rPr>
        <b/>
        <sz val="12"/>
        <rFont val="Calibri"/>
        <family val="2"/>
        <scheme val="minor"/>
      </rPr>
      <t>3</t>
    </r>
    <r>
      <rPr>
        <b/>
        <sz val="11"/>
        <color theme="1"/>
        <rFont val="Calibri"/>
        <family val="2"/>
        <scheme val="minor"/>
      </rPr>
      <t xml:space="preserve">75 mg/m²/cure
</t>
    </r>
    <r>
      <rPr>
        <sz val="11"/>
        <color theme="1"/>
        <rFont val="Calibri"/>
        <family val="2"/>
        <scheme val="minor"/>
      </rPr>
      <t xml:space="preserve">Injection toute les 3 semaines, pendant 8 cures
</t>
    </r>
    <r>
      <rPr>
        <b/>
        <sz val="12"/>
        <color rgb="FF0070C0"/>
        <rFont val="Calibri"/>
        <family val="2"/>
        <scheme val="minor"/>
      </rPr>
      <t xml:space="preserve">● </t>
    </r>
    <r>
      <rPr>
        <b/>
        <u/>
        <sz val="12"/>
        <color rgb="FF0070C0"/>
        <rFont val="Calibri"/>
        <family val="2"/>
        <scheme val="minor"/>
      </rPr>
      <t>Polyarthrite rhumatoide</t>
    </r>
    <r>
      <rPr>
        <b/>
        <sz val="12"/>
        <color rgb="FF0070C0"/>
        <rFont val="Calibri"/>
        <family val="2"/>
        <scheme val="minor"/>
      </rPr>
      <t xml:space="preserve"> : 
</t>
    </r>
    <r>
      <rPr>
        <sz val="11"/>
        <color theme="1"/>
        <rFont val="Calibri"/>
        <family val="2"/>
        <scheme val="minor"/>
      </rPr>
      <t xml:space="preserve">Dose de </t>
    </r>
    <r>
      <rPr>
        <b/>
        <sz val="11"/>
        <color theme="1"/>
        <rFont val="Calibri"/>
        <family val="2"/>
        <scheme val="minor"/>
      </rPr>
      <t xml:space="preserve">1000 mg </t>
    </r>
    <r>
      <rPr>
        <sz val="11"/>
        <color theme="1"/>
        <rFont val="Calibri"/>
        <family val="2"/>
        <scheme val="minor"/>
      </rPr>
      <t>administré par perfusion IV suivie d'une autre perfusion de</t>
    </r>
    <r>
      <rPr>
        <b/>
        <sz val="11"/>
        <color theme="1"/>
        <rFont val="Calibri"/>
        <family val="2"/>
        <scheme val="minor"/>
      </rPr>
      <t xml:space="preserve"> 1000mg </t>
    </r>
    <r>
      <rPr>
        <sz val="11"/>
        <color theme="1"/>
        <rFont val="Calibri"/>
        <family val="2"/>
        <scheme val="minor"/>
      </rPr>
      <t xml:space="preserve">à deux semaines d'intervalle (1 injection tous les 14 jours pendant 14 jours)
</t>
    </r>
    <r>
      <rPr>
        <b/>
        <sz val="12"/>
        <color rgb="FF0070C0"/>
        <rFont val="Calibri"/>
        <family val="2"/>
        <scheme val="minor"/>
      </rPr>
      <t xml:space="preserve">● </t>
    </r>
    <r>
      <rPr>
        <b/>
        <u/>
        <sz val="12"/>
        <color rgb="FF0070C0"/>
        <rFont val="Calibri"/>
        <family val="2"/>
        <scheme val="minor"/>
      </rPr>
      <t>Leucémie lymphoide chronique</t>
    </r>
    <r>
      <rPr>
        <b/>
        <sz val="12"/>
        <color rgb="FF0070C0"/>
        <rFont val="Calibri"/>
        <family val="2"/>
        <scheme val="minor"/>
      </rPr>
      <t xml:space="preserve"> : 
</t>
    </r>
    <r>
      <rPr>
        <sz val="11"/>
        <color theme="1"/>
        <rFont val="Calibri"/>
        <family val="2"/>
        <scheme val="minor"/>
      </rPr>
      <t xml:space="preserve">Dose de </t>
    </r>
    <r>
      <rPr>
        <b/>
        <sz val="11"/>
        <color theme="1"/>
        <rFont val="Calibri"/>
        <family val="2"/>
        <scheme val="minor"/>
      </rPr>
      <t xml:space="preserve">375 mg/m² </t>
    </r>
    <r>
      <rPr>
        <sz val="11"/>
        <color theme="1"/>
        <rFont val="Calibri"/>
        <family val="2"/>
        <scheme val="minor"/>
      </rPr>
      <t>administré à J0 du 1</t>
    </r>
    <r>
      <rPr>
        <vertAlign val="superscript"/>
        <sz val="11"/>
        <color theme="1"/>
        <rFont val="Calibri"/>
        <family val="2"/>
        <scheme val="minor"/>
      </rPr>
      <t>er</t>
    </r>
    <r>
      <rPr>
        <sz val="11"/>
        <color theme="1"/>
        <rFont val="Calibri"/>
        <family val="2"/>
        <scheme val="minor"/>
      </rPr>
      <t xml:space="preserve"> cycle, suivie par une administration de </t>
    </r>
    <r>
      <rPr>
        <b/>
        <sz val="11"/>
        <color theme="1"/>
        <rFont val="Calibri"/>
        <family val="2"/>
        <scheme val="minor"/>
      </rPr>
      <t>500mg/m²</t>
    </r>
    <r>
      <rPr>
        <sz val="11"/>
        <color theme="1"/>
        <rFont val="Calibri"/>
        <family val="2"/>
        <scheme val="minor"/>
      </rPr>
      <t xml:space="preserve"> au J1 des cycles suivants pendant 5 cycles  (total de 6 cycles)
</t>
    </r>
    <r>
      <rPr>
        <sz val="11"/>
        <color rgb="FF0070C0"/>
        <rFont val="Calibri"/>
        <family val="2"/>
        <scheme val="minor"/>
      </rPr>
      <t>●</t>
    </r>
    <r>
      <rPr>
        <b/>
        <sz val="12"/>
        <color rgb="FF0070C0"/>
        <rFont val="Calibri"/>
        <family val="2"/>
        <scheme val="minor"/>
      </rPr>
      <t xml:space="preserve"> </t>
    </r>
    <r>
      <rPr>
        <b/>
        <u/>
        <sz val="12"/>
        <color rgb="FF0070C0"/>
        <rFont val="Calibri"/>
        <family val="2"/>
        <scheme val="minor"/>
      </rPr>
      <t>Granulomatose de Wegener</t>
    </r>
    <r>
      <rPr>
        <b/>
        <sz val="12"/>
        <color rgb="FF0070C0"/>
        <rFont val="Calibri"/>
        <family val="2"/>
        <scheme val="minor"/>
      </rPr>
      <t xml:space="preserve"> :</t>
    </r>
    <r>
      <rPr>
        <sz val="11"/>
        <color rgb="FF0070C0"/>
        <rFont val="Calibri"/>
        <family val="2"/>
        <scheme val="minor"/>
      </rPr>
      <t xml:space="preserve"> 
</t>
    </r>
    <r>
      <rPr>
        <b/>
        <sz val="11"/>
        <color theme="1"/>
        <rFont val="Calibri"/>
        <family val="2"/>
        <scheme val="minor"/>
      </rPr>
      <t>375 mg/m²</t>
    </r>
    <r>
      <rPr>
        <sz val="11"/>
        <color theme="1"/>
        <rFont val="Calibri"/>
        <family val="2"/>
        <scheme val="minor"/>
      </rPr>
      <t xml:space="preserve"> une fois par semaine pendant 4 semaines  
</t>
    </r>
    <r>
      <rPr>
        <b/>
        <sz val="12"/>
        <color rgb="FF0070C0"/>
        <rFont val="Calibri"/>
        <family val="2"/>
        <scheme val="minor"/>
      </rPr>
      <t xml:space="preserve">● </t>
    </r>
    <r>
      <rPr>
        <b/>
        <u/>
        <sz val="12"/>
        <color rgb="FF0070C0"/>
        <rFont val="Calibri"/>
        <family val="2"/>
        <scheme val="minor"/>
      </rPr>
      <t>Polyangéite miscroscopique</t>
    </r>
    <r>
      <rPr>
        <b/>
        <sz val="12"/>
        <color rgb="FF0070C0"/>
        <rFont val="Calibri"/>
        <family val="2"/>
        <scheme val="minor"/>
      </rPr>
      <t xml:space="preserve"> : </t>
    </r>
    <r>
      <rPr>
        <sz val="11"/>
        <color theme="1"/>
        <rFont val="Calibri"/>
        <family val="2"/>
        <scheme val="minor"/>
      </rPr>
      <t xml:space="preserve"> 
</t>
    </r>
    <r>
      <rPr>
        <b/>
        <sz val="11"/>
        <color theme="1"/>
        <rFont val="Calibri"/>
        <family val="2"/>
        <scheme val="minor"/>
      </rPr>
      <t>375 mg/m²</t>
    </r>
    <r>
      <rPr>
        <sz val="11"/>
        <color theme="1"/>
        <rFont val="Calibri"/>
        <family val="2"/>
        <scheme val="minor"/>
      </rPr>
      <t xml:space="preserve"> une fois par semaine pendant 4 semaines                                  </t>
    </r>
  </si>
  <si>
    <r>
      <rPr>
        <sz val="12"/>
        <color rgb="FF0070C0"/>
        <rFont val="Calibri"/>
        <family val="2"/>
      </rPr>
      <t xml:space="preserve">● </t>
    </r>
    <r>
      <rPr>
        <b/>
        <u/>
        <sz val="12"/>
        <color rgb="FF0070C0"/>
        <rFont val="Calibri"/>
        <family val="2"/>
        <scheme val="minor"/>
      </rPr>
      <t>PR, RP, SA, SAS</t>
    </r>
    <r>
      <rPr>
        <sz val="12"/>
        <color rgb="FF0070C0"/>
        <rFont val="Calibri"/>
        <family val="2"/>
        <scheme val="minor"/>
      </rPr>
      <t xml:space="preserve"> : 
</t>
    </r>
    <r>
      <rPr>
        <sz val="11"/>
        <color theme="1"/>
        <rFont val="Calibri"/>
        <family val="2"/>
        <scheme val="minor"/>
      </rPr>
      <t xml:space="preserve">Dose de </t>
    </r>
    <r>
      <rPr>
        <b/>
        <sz val="11"/>
        <color theme="1"/>
        <rFont val="Calibri"/>
        <family val="2"/>
        <scheme val="minor"/>
      </rPr>
      <t>50 m</t>
    </r>
    <r>
      <rPr>
        <sz val="11"/>
        <color theme="1"/>
        <rFont val="Calibri"/>
        <family val="2"/>
        <scheme val="minor"/>
      </rPr>
      <t xml:space="preserve">g 1 fois par semaine (min 12 semaines de traitement)
</t>
    </r>
    <r>
      <rPr>
        <b/>
        <sz val="12"/>
        <color rgb="FF0070C0"/>
        <rFont val="Calibri"/>
        <family val="2"/>
        <scheme val="minor"/>
      </rPr>
      <t xml:space="preserve">● </t>
    </r>
    <r>
      <rPr>
        <b/>
        <u/>
        <sz val="12"/>
        <color rgb="FF0070C0"/>
        <rFont val="Calibri"/>
        <family val="2"/>
        <scheme val="minor"/>
      </rPr>
      <t>P</t>
    </r>
    <r>
      <rPr>
        <b/>
        <sz val="12"/>
        <color rgb="FF0070C0"/>
        <rFont val="Calibri"/>
        <family val="2"/>
        <scheme val="minor"/>
      </rPr>
      <t xml:space="preserve"> :
</t>
    </r>
    <r>
      <rPr>
        <sz val="11"/>
        <color theme="1"/>
        <rFont val="Calibri"/>
        <family val="2"/>
        <scheme val="minor"/>
      </rPr>
      <t>Dose de</t>
    </r>
    <r>
      <rPr>
        <b/>
        <sz val="11"/>
        <color theme="1"/>
        <rFont val="Calibri"/>
        <family val="2"/>
        <scheme val="minor"/>
      </rPr>
      <t xml:space="preserve"> 50 mg</t>
    </r>
    <r>
      <rPr>
        <sz val="11"/>
        <color theme="1"/>
        <rFont val="Calibri"/>
        <family val="2"/>
        <scheme val="minor"/>
      </rPr>
      <t xml:space="preserve"> 1 fois par semaine (max 24 semaines de traitement)
</t>
    </r>
    <r>
      <rPr>
        <sz val="11"/>
        <color theme="0"/>
        <rFont val="Calibri"/>
        <family val="2"/>
        <scheme val="minor"/>
      </rPr>
      <t xml:space="preserve">
</t>
    </r>
    <r>
      <rPr>
        <b/>
        <sz val="12"/>
        <color rgb="FF0070C0"/>
        <rFont val="Calibri"/>
        <family val="2"/>
        <scheme val="minor"/>
      </rPr>
      <t xml:space="preserve">● </t>
    </r>
    <r>
      <rPr>
        <b/>
        <u/>
        <sz val="12"/>
        <color rgb="FF0070C0"/>
        <rFont val="Calibri"/>
        <family val="2"/>
        <scheme val="minor"/>
      </rPr>
      <t>AJC, OJ, APJ, AE</t>
    </r>
    <r>
      <rPr>
        <b/>
        <sz val="12"/>
        <color rgb="FF0070C0"/>
        <rFont val="Calibri"/>
        <family val="2"/>
        <scheme val="minor"/>
      </rPr>
      <t xml:space="preserve"> : 
</t>
    </r>
    <r>
      <rPr>
        <sz val="11"/>
        <color theme="1"/>
        <rFont val="Calibri"/>
        <family val="2"/>
        <scheme val="minor"/>
      </rPr>
      <t xml:space="preserve">Dose </t>
    </r>
    <r>
      <rPr>
        <b/>
        <sz val="11"/>
        <color theme="1"/>
        <rFont val="Calibri"/>
        <family val="2"/>
        <scheme val="minor"/>
      </rPr>
      <t>0,8mg/kg</t>
    </r>
    <r>
      <rPr>
        <sz val="11"/>
        <color theme="1"/>
        <rFont val="Calibri"/>
        <family val="2"/>
        <scheme val="minor"/>
      </rPr>
      <t xml:space="preserve"> 1 fois par semaine (dose maximale de </t>
    </r>
    <r>
      <rPr>
        <b/>
        <sz val="11"/>
        <color theme="1"/>
        <rFont val="Calibri"/>
        <family val="2"/>
        <scheme val="minor"/>
      </rPr>
      <t>50mg</t>
    </r>
    <r>
      <rPr>
        <sz val="11"/>
        <color theme="1"/>
        <rFont val="Calibri"/>
        <family val="2"/>
        <scheme val="minor"/>
      </rPr>
      <t xml:space="preserve"> par administration)(min 16 semaines de traitement)</t>
    </r>
  </si>
  <si>
    <r>
      <rPr>
        <b/>
        <sz val="12"/>
        <color rgb="FF0070C0"/>
        <rFont val="Calibri"/>
        <family val="2"/>
        <scheme val="minor"/>
      </rPr>
      <t xml:space="preserve">● </t>
    </r>
    <r>
      <rPr>
        <b/>
        <u/>
        <sz val="12"/>
        <color rgb="FF0070C0"/>
        <rFont val="Calibri"/>
        <family val="2"/>
        <scheme val="minor"/>
      </rPr>
      <t>Traitement anémie IRC hémodialysé</t>
    </r>
    <r>
      <rPr>
        <b/>
        <sz val="12"/>
        <color rgb="FF0070C0"/>
        <rFont val="Calibri"/>
        <family val="2"/>
        <scheme val="minor"/>
      </rPr>
      <t xml:space="preserve"> : 
</t>
    </r>
    <r>
      <rPr>
        <sz val="11"/>
        <color theme="1"/>
        <rFont val="Calibri"/>
        <family val="2"/>
        <scheme val="minor"/>
      </rPr>
      <t xml:space="preserve">Phase de correction : </t>
    </r>
    <r>
      <rPr>
        <b/>
        <sz val="11"/>
        <color theme="1"/>
        <rFont val="Calibri"/>
        <family val="2"/>
        <scheme val="minor"/>
      </rPr>
      <t xml:space="preserve">50 UI/kg/administration
</t>
    </r>
    <r>
      <rPr>
        <b/>
        <sz val="11"/>
        <color theme="0"/>
        <rFont val="Calibri"/>
        <family val="2"/>
        <scheme val="minor"/>
      </rPr>
      <t>,,,,,,,,,,,,,,,,,,,,,,,,,,,,,,,,,,,,,,,</t>
    </r>
    <r>
      <rPr>
        <sz val="11"/>
        <color theme="1"/>
        <rFont val="Calibri"/>
        <family val="2"/>
        <scheme val="minor"/>
      </rPr>
      <t xml:space="preserve">3 fois par semaine (max)
Phase d'entretien : </t>
    </r>
    <r>
      <rPr>
        <b/>
        <sz val="11"/>
        <color theme="1"/>
        <rFont val="Calibri"/>
        <family val="2"/>
        <scheme val="minor"/>
      </rPr>
      <t xml:space="preserve">75-300 UI/kg/administration
</t>
    </r>
    <r>
      <rPr>
        <b/>
        <sz val="11"/>
        <color theme="0"/>
        <rFont val="Calibri"/>
        <family val="2"/>
        <scheme val="minor"/>
      </rPr>
      <t>,,,,,,,,,,,,,,,,,,,,,,,,,,,,,,,,,,,,</t>
    </r>
    <r>
      <rPr>
        <sz val="11"/>
        <color theme="1"/>
        <rFont val="Calibri"/>
        <family val="2"/>
        <scheme val="minor"/>
      </rPr>
      <t xml:space="preserve">3 fois par semaine (max)
</t>
    </r>
    <r>
      <rPr>
        <b/>
        <sz val="12"/>
        <color rgb="FF0070C0"/>
        <rFont val="Calibri"/>
        <family val="2"/>
        <scheme val="minor"/>
      </rPr>
      <t xml:space="preserve">● </t>
    </r>
    <r>
      <rPr>
        <b/>
        <u/>
        <sz val="12"/>
        <color rgb="FF0070C0"/>
        <rFont val="Calibri"/>
        <family val="2"/>
        <scheme val="minor"/>
      </rPr>
      <t>Traitement anémie IRC dialyse péritonéale</t>
    </r>
    <r>
      <rPr>
        <b/>
        <sz val="12"/>
        <color rgb="FF0070C0"/>
        <rFont val="Calibri"/>
        <family val="2"/>
        <scheme val="minor"/>
      </rPr>
      <t xml:space="preserve"> : 
</t>
    </r>
    <r>
      <rPr>
        <sz val="11"/>
        <color theme="1"/>
        <rFont val="Calibri"/>
        <family val="2"/>
        <scheme val="minor"/>
      </rPr>
      <t xml:space="preserve">Phase de correction : </t>
    </r>
    <r>
      <rPr>
        <b/>
        <sz val="11"/>
        <color theme="1"/>
        <rFont val="Calibri"/>
        <family val="2"/>
        <scheme val="minor"/>
      </rPr>
      <t xml:space="preserve">50 UI/kg/administration
</t>
    </r>
    <r>
      <rPr>
        <b/>
        <sz val="11"/>
        <color theme="0"/>
        <rFont val="Calibri"/>
        <family val="2"/>
        <scheme val="minor"/>
      </rPr>
      <t>,,,,,,,,,,,,,,,,,,,,,,,,,,,,,,,,,,,,,,,</t>
    </r>
    <r>
      <rPr>
        <sz val="11"/>
        <color theme="1"/>
        <rFont val="Calibri"/>
        <family val="2"/>
        <scheme val="minor"/>
      </rPr>
      <t xml:space="preserve">2 fois par semaine (max)
Phase d'entretien : </t>
    </r>
    <r>
      <rPr>
        <b/>
        <sz val="11"/>
        <color theme="1"/>
        <rFont val="Calibri"/>
        <family val="2"/>
        <scheme val="minor"/>
      </rPr>
      <t xml:space="preserve">25-50 UI/kg/administration 
</t>
    </r>
    <r>
      <rPr>
        <b/>
        <sz val="11"/>
        <color theme="0"/>
        <rFont val="Calibri"/>
        <family val="2"/>
        <scheme val="minor"/>
      </rPr>
      <t>,,,,,,,,,,,,,,,,,,,,,,,,,,,,,,,,,,,</t>
    </r>
    <r>
      <rPr>
        <b/>
        <sz val="11"/>
        <color theme="1"/>
        <rFont val="Calibri"/>
        <family val="2"/>
        <scheme val="minor"/>
      </rPr>
      <t xml:space="preserve"> </t>
    </r>
    <r>
      <rPr>
        <sz val="11"/>
        <color theme="1"/>
        <rFont val="Calibri"/>
        <family val="2"/>
        <scheme val="minor"/>
      </rPr>
      <t xml:space="preserve">2 fois par semaine (max)
</t>
    </r>
    <r>
      <rPr>
        <b/>
        <sz val="12"/>
        <color rgb="FF0070C0"/>
        <rFont val="Calibri"/>
        <family val="2"/>
        <scheme val="minor"/>
      </rPr>
      <t xml:space="preserve">● </t>
    </r>
    <r>
      <rPr>
        <b/>
        <u/>
        <sz val="12"/>
        <color rgb="FF0070C0"/>
        <rFont val="Calibri"/>
        <family val="2"/>
        <scheme val="minor"/>
      </rPr>
      <t>Traitement anémie IRC non encore dialysé</t>
    </r>
    <r>
      <rPr>
        <b/>
        <sz val="12"/>
        <color rgb="FF0070C0"/>
        <rFont val="Calibri"/>
        <family val="2"/>
        <scheme val="minor"/>
      </rPr>
      <t xml:space="preserve"> :</t>
    </r>
    <r>
      <rPr>
        <sz val="12"/>
        <color theme="1"/>
        <rFont val="Calibri"/>
        <family val="2"/>
        <scheme val="minor"/>
      </rPr>
      <t xml:space="preserve"> 
</t>
    </r>
    <r>
      <rPr>
        <sz val="11"/>
        <color theme="1"/>
        <rFont val="Calibri"/>
        <family val="2"/>
        <scheme val="minor"/>
      </rPr>
      <t xml:space="preserve">Phase de correction : </t>
    </r>
    <r>
      <rPr>
        <b/>
        <sz val="11"/>
        <color theme="1"/>
        <rFont val="Calibri"/>
        <family val="2"/>
        <scheme val="minor"/>
      </rPr>
      <t xml:space="preserve">50 UI/kg/administration
</t>
    </r>
    <r>
      <rPr>
        <b/>
        <sz val="11"/>
        <color theme="0"/>
        <rFont val="Calibri"/>
        <family val="2"/>
        <scheme val="minor"/>
      </rPr>
      <t>,,,,,,,,,,,,,,,,,,,,,,,,,,,,,,,,,,,,,,,</t>
    </r>
    <r>
      <rPr>
        <sz val="11"/>
        <color theme="1"/>
        <rFont val="Calibri"/>
        <family val="2"/>
        <scheme val="minor"/>
      </rPr>
      <t xml:space="preserve">3 fois par semaine (max)
Phase d'entretien : </t>
    </r>
    <r>
      <rPr>
        <b/>
        <sz val="11"/>
        <color theme="1"/>
        <rFont val="Calibri"/>
        <family val="2"/>
        <scheme val="minor"/>
      </rPr>
      <t xml:space="preserve">adapter UI/kg/administration selon Hb
</t>
    </r>
    <r>
      <rPr>
        <b/>
        <sz val="11"/>
        <color theme="0"/>
        <rFont val="Calibri"/>
        <family val="2"/>
        <scheme val="minor"/>
      </rPr>
      <t>,,,,,,,,,,,,,,,,,,,,,,,,,,,,,,,,,,,</t>
    </r>
    <r>
      <rPr>
        <b/>
        <sz val="11"/>
        <color theme="1"/>
        <rFont val="Calibri"/>
        <family val="2"/>
        <scheme val="minor"/>
      </rPr>
      <t xml:space="preserve"> </t>
    </r>
    <r>
      <rPr>
        <sz val="11"/>
        <color theme="1"/>
        <rFont val="Calibri"/>
        <family val="2"/>
        <scheme val="minor"/>
      </rPr>
      <t xml:space="preserve">3 fois par semaine (max)
</t>
    </r>
    <r>
      <rPr>
        <b/>
        <sz val="12"/>
        <color rgb="FF0070C0"/>
        <rFont val="Calibri"/>
        <family val="2"/>
        <scheme val="minor"/>
      </rPr>
      <t xml:space="preserve">● </t>
    </r>
    <r>
      <rPr>
        <b/>
        <u/>
        <sz val="12"/>
        <color rgb="FF0070C0"/>
        <rFont val="Calibri"/>
        <family val="2"/>
        <scheme val="minor"/>
      </rPr>
      <t>Anémie - réduction des besoins transfusionnels</t>
    </r>
    <r>
      <rPr>
        <b/>
        <sz val="12"/>
        <color rgb="FF0070C0"/>
        <rFont val="Calibri"/>
        <family val="2"/>
        <scheme val="minor"/>
      </rPr>
      <t xml:space="preserve"> :
</t>
    </r>
    <r>
      <rPr>
        <sz val="11"/>
        <color theme="1"/>
        <rFont val="Calibri"/>
        <family val="2"/>
        <scheme val="minor"/>
      </rPr>
      <t xml:space="preserve">Phase de correction : </t>
    </r>
    <r>
      <rPr>
        <b/>
        <sz val="11"/>
        <color theme="1"/>
        <rFont val="Calibri"/>
        <family val="2"/>
        <scheme val="minor"/>
      </rPr>
      <t xml:space="preserve">150 UI/kg/administration
</t>
    </r>
    <r>
      <rPr>
        <b/>
        <sz val="11"/>
        <color theme="0"/>
        <rFont val="Calibri"/>
        <family val="2"/>
        <scheme val="minor"/>
      </rPr>
      <t>,,,,,,,,,,,,,,,,,,,,,,,,,,,,,,,,,,,,,,,</t>
    </r>
    <r>
      <rPr>
        <sz val="11"/>
        <color theme="1"/>
        <rFont val="Calibri"/>
        <family val="2"/>
        <scheme val="minor"/>
      </rPr>
      <t xml:space="preserve">3 fois par semaine (max)                                                          
Phase d'entretien : </t>
    </r>
    <r>
      <rPr>
        <b/>
        <sz val="11"/>
        <color theme="1"/>
        <rFont val="Calibri"/>
        <family val="2"/>
        <scheme val="minor"/>
      </rPr>
      <t xml:space="preserve">150-300 UI/kg/administration
</t>
    </r>
    <r>
      <rPr>
        <b/>
        <sz val="11"/>
        <color theme="0"/>
        <rFont val="Calibri"/>
        <family val="2"/>
        <scheme val="minor"/>
      </rPr>
      <t>,,,,,,,,,,,,,,,,,,,,,,,,,,,,,,,,,,,,</t>
    </r>
    <r>
      <rPr>
        <sz val="11"/>
        <color theme="1"/>
        <rFont val="Calibri"/>
        <family val="2"/>
        <scheme val="minor"/>
      </rPr>
      <t xml:space="preserve">3 fois par semaine (max)
</t>
    </r>
    <r>
      <rPr>
        <b/>
        <sz val="12"/>
        <color rgb="FF0070C0"/>
        <rFont val="Calibri"/>
        <family val="2"/>
        <scheme val="minor"/>
      </rPr>
      <t xml:space="preserve">● </t>
    </r>
    <r>
      <rPr>
        <b/>
        <u/>
        <sz val="12"/>
        <color rgb="FF0070C0"/>
        <rFont val="Calibri"/>
        <family val="2"/>
        <scheme val="minor"/>
      </rPr>
      <t xml:space="preserve">Don de sang autologue </t>
    </r>
    <r>
      <rPr>
        <b/>
        <sz val="12"/>
        <color rgb="FF0070C0"/>
        <rFont val="Calibri"/>
        <family val="2"/>
        <scheme val="minor"/>
      </rPr>
      <t xml:space="preserve">: </t>
    </r>
    <r>
      <rPr>
        <sz val="11"/>
        <color theme="1"/>
        <rFont val="Calibri"/>
        <family val="2"/>
        <scheme val="minor"/>
      </rPr>
      <t xml:space="preserve"> 
</t>
    </r>
    <r>
      <rPr>
        <b/>
        <sz val="11"/>
        <color theme="1"/>
        <rFont val="Calibri"/>
        <family val="2"/>
        <scheme val="minor"/>
      </rPr>
      <t xml:space="preserve">600 UI/kg/administration
</t>
    </r>
    <r>
      <rPr>
        <sz val="11"/>
        <color theme="1"/>
        <rFont val="Calibri"/>
        <family val="2"/>
        <scheme val="minor"/>
      </rPr>
      <t xml:space="preserve">2 fois par semaine
Pendant 3 semaines avant l'intervention 
</t>
    </r>
    <r>
      <rPr>
        <b/>
        <sz val="12"/>
        <color rgb="FF0070C0"/>
        <rFont val="Calibri"/>
        <family val="2"/>
        <scheme val="minor"/>
      </rPr>
      <t xml:space="preserve">● </t>
    </r>
    <r>
      <rPr>
        <b/>
        <u/>
        <sz val="12"/>
        <color rgb="FF0070C0"/>
        <rFont val="Calibri"/>
        <family val="2"/>
        <scheme val="minor"/>
      </rPr>
      <t>Chirurgie - réduction des besoins transfusionnels</t>
    </r>
    <r>
      <rPr>
        <b/>
        <sz val="12"/>
        <color rgb="FF0070C0"/>
        <rFont val="Calibri"/>
        <family val="2"/>
        <scheme val="minor"/>
      </rPr>
      <t xml:space="preserve"> :
</t>
    </r>
    <r>
      <rPr>
        <b/>
        <sz val="11"/>
        <color theme="1"/>
        <rFont val="Calibri"/>
        <family val="2"/>
        <scheme val="minor"/>
      </rPr>
      <t xml:space="preserve">600 UI/kg/administration
</t>
    </r>
    <r>
      <rPr>
        <sz val="11"/>
        <color theme="1"/>
        <rFont val="Calibri"/>
        <family val="2"/>
        <scheme val="minor"/>
      </rPr>
      <t>1 fois par semaine
Pendant les 3 semaines précédant l'intervention</t>
    </r>
  </si>
  <si>
    <r>
      <t xml:space="preserve">      </t>
    </r>
    <r>
      <rPr>
        <b/>
        <sz val="12"/>
        <color theme="0"/>
        <rFont val="Calibri"/>
        <family val="2"/>
        <scheme val="minor"/>
      </rPr>
      <t>,,,,,,,,,,,,,,,,,,,,,,,,,,,,,,,,,,,,,,,,,,,,,,,,,,,,,,,,,,,,,,,,,,,,,,,,,,,,,,,,,,,,,,,,,,,,,,,,,,,,,,,,,,,,,,,,,,,,,,,,,,,,,,,,,,,,,,,,,,,,,,,,,,,,,,,,,,,,,,,,,,,,,,,,,,,,,,,,,,,,,,,,,,,,,,,,,,,,,,,,,,,,,,,,,,,,,,,,,,,,,,,,,,,,,,,,,,,,,,,,,,,,,,,,,,,,,,,,,,,,,,,,,,,,,,,,,,,,,,,,,,,,,,,,,,,,,,,,,,,,,,,,,,,,,,,,,,,,,,,,,,,,,,,,,,,,,,,,,,,,,,,,,,,,,,,,,,,,,,,,,,,,,,,,,,,,,,,,,,,,,,,,,,,,,,,,,,,,,,,,,,,,,,,,,,,,,,,,,,,,,,,,,,,,,,,,,,,,,,,,,,,,,,,,,,,,,,,,,,,,,,,,,,,,,,,,,,,,,,,,,,,,</t>
    </r>
    <r>
      <rPr>
        <b/>
        <sz val="12"/>
        <rFont val="Calibri"/>
        <family val="2"/>
        <scheme val="minor"/>
      </rPr>
      <t xml:space="preserve">                                                                                                                                      
Immunologie</t>
    </r>
  </si>
  <si>
    <r>
      <rPr>
        <b/>
        <sz val="12"/>
        <color rgb="FF0070C0"/>
        <rFont val="Calibri"/>
        <family val="2"/>
      </rPr>
      <t xml:space="preserve">● </t>
    </r>
    <r>
      <rPr>
        <b/>
        <u/>
        <sz val="11"/>
        <color rgb="FF0070C0"/>
        <rFont val="Calibri"/>
        <family val="2"/>
        <scheme val="minor"/>
      </rPr>
      <t>PR, SA, SAS, RP</t>
    </r>
    <r>
      <rPr>
        <b/>
        <sz val="12"/>
        <color rgb="FF0070C0"/>
        <rFont val="Calibri"/>
        <family val="2"/>
        <scheme val="minor"/>
      </rPr>
      <t xml:space="preserve"> :
</t>
    </r>
    <r>
      <rPr>
        <sz val="11"/>
        <color theme="1"/>
        <rFont val="Calibri"/>
        <family val="2"/>
        <scheme val="minor"/>
      </rPr>
      <t xml:space="preserve">Dose de </t>
    </r>
    <r>
      <rPr>
        <b/>
        <sz val="11"/>
        <color theme="1"/>
        <rFont val="Calibri"/>
        <family val="2"/>
        <scheme val="minor"/>
      </rPr>
      <t xml:space="preserve">40 mg </t>
    </r>
    <r>
      <rPr>
        <sz val="11"/>
        <color theme="1"/>
        <rFont val="Calibri"/>
        <family val="2"/>
        <scheme val="minor"/>
      </rPr>
      <t xml:space="preserve">administrée toutes les 2 semaines
Traitement de 12 semaines puis réévaluation
</t>
    </r>
    <r>
      <rPr>
        <sz val="12"/>
        <color rgb="FF0070C0"/>
        <rFont val="Calibri"/>
        <family val="2"/>
      </rPr>
      <t xml:space="preserve">● </t>
    </r>
    <r>
      <rPr>
        <b/>
        <u/>
        <sz val="12"/>
        <color rgb="FF0070C0"/>
        <rFont val="Calibri"/>
        <family val="2"/>
        <scheme val="minor"/>
      </rPr>
      <t>P</t>
    </r>
    <r>
      <rPr>
        <b/>
        <sz val="12"/>
        <color rgb="FF0070C0"/>
        <rFont val="Calibri"/>
        <family val="2"/>
        <scheme val="minor"/>
      </rPr>
      <t xml:space="preserve"> :</t>
    </r>
    <r>
      <rPr>
        <sz val="11"/>
        <color theme="1"/>
        <rFont val="Calibri"/>
        <family val="2"/>
        <scheme val="minor"/>
      </rPr>
      <t xml:space="preserve">
Phase initiale : Dose initiale de</t>
    </r>
    <r>
      <rPr>
        <b/>
        <sz val="11"/>
        <color theme="1"/>
        <rFont val="Calibri"/>
        <family val="2"/>
        <scheme val="minor"/>
      </rPr>
      <t xml:space="preserve"> 80 mg </t>
    </r>
    <r>
      <rPr>
        <sz val="11"/>
        <color theme="1"/>
        <rFont val="Calibri"/>
        <family val="2"/>
        <scheme val="minor"/>
      </rPr>
      <t xml:space="preserve">suivie d'une injection de </t>
    </r>
    <r>
      <rPr>
        <b/>
        <sz val="11"/>
        <color theme="1"/>
        <rFont val="Calibri"/>
        <family val="2"/>
        <scheme val="minor"/>
      </rPr>
      <t xml:space="preserve">40 mg </t>
    </r>
    <r>
      <rPr>
        <sz val="11"/>
        <color theme="1"/>
        <rFont val="Calibri"/>
        <family val="2"/>
        <scheme val="minor"/>
      </rPr>
      <t>à J7</t>
    </r>
    <r>
      <rPr>
        <b/>
        <sz val="11"/>
        <color theme="1"/>
        <rFont val="Calibri"/>
        <family val="2"/>
        <scheme val="minor"/>
      </rPr>
      <t xml:space="preserve">
</t>
    </r>
    <r>
      <rPr>
        <sz val="11"/>
        <color theme="1"/>
        <rFont val="Calibri"/>
        <family val="2"/>
        <scheme val="minor"/>
      </rPr>
      <t xml:space="preserve">Phase d'entretien : </t>
    </r>
    <r>
      <rPr>
        <b/>
        <sz val="11"/>
        <color theme="1"/>
        <rFont val="Calibri"/>
        <family val="2"/>
        <scheme val="minor"/>
      </rPr>
      <t>40 mg</t>
    </r>
    <r>
      <rPr>
        <sz val="11"/>
        <color theme="1"/>
        <rFont val="Calibri"/>
        <family val="2"/>
        <scheme val="minor"/>
      </rPr>
      <t xml:space="preserve"> une semaine sur deux 
Traitement de 16 semaines puis réévaluation
</t>
    </r>
    <r>
      <rPr>
        <b/>
        <sz val="12"/>
        <color rgb="FF0070C0"/>
        <rFont val="Calibri"/>
        <family val="2"/>
      </rPr>
      <t xml:space="preserve">● </t>
    </r>
    <r>
      <rPr>
        <b/>
        <u/>
        <sz val="12"/>
        <color rgb="FF0070C0"/>
        <rFont val="Calibri"/>
        <family val="2"/>
        <scheme val="minor"/>
      </rPr>
      <t>HS</t>
    </r>
    <r>
      <rPr>
        <b/>
        <sz val="12"/>
        <color rgb="FF0070C0"/>
        <rFont val="Calibri"/>
        <family val="2"/>
        <scheme val="minor"/>
      </rPr>
      <t xml:space="preserve"> : 
</t>
    </r>
    <r>
      <rPr>
        <sz val="11"/>
        <rFont val="Calibri"/>
        <family val="2"/>
        <scheme val="minor"/>
      </rPr>
      <t xml:space="preserve">Phase initiale : Dose initiale de </t>
    </r>
    <r>
      <rPr>
        <b/>
        <sz val="11"/>
        <rFont val="Calibri"/>
        <family val="2"/>
        <scheme val="minor"/>
      </rPr>
      <t>160 mg</t>
    </r>
    <r>
      <rPr>
        <sz val="11"/>
        <rFont val="Calibri"/>
        <family val="2"/>
        <scheme val="minor"/>
      </rPr>
      <t xml:space="preserve"> suivie d'une injection de </t>
    </r>
    <r>
      <rPr>
        <b/>
        <sz val="11"/>
        <rFont val="Calibri"/>
        <family val="2"/>
        <scheme val="minor"/>
      </rPr>
      <t>80 mg</t>
    </r>
    <r>
      <rPr>
        <sz val="11"/>
        <rFont val="Calibri"/>
        <family val="2"/>
        <scheme val="minor"/>
      </rPr>
      <t xml:space="preserve"> à J15 puis d'une injection à </t>
    </r>
    <r>
      <rPr>
        <b/>
        <sz val="11"/>
        <rFont val="Calibri"/>
        <family val="2"/>
        <scheme val="minor"/>
      </rPr>
      <t>40 mg</t>
    </r>
    <r>
      <rPr>
        <sz val="11"/>
        <rFont val="Calibri"/>
        <family val="2"/>
        <scheme val="minor"/>
      </rPr>
      <t xml:space="preserve"> à J29 
Phase d'entretien : </t>
    </r>
    <r>
      <rPr>
        <b/>
        <sz val="11"/>
        <rFont val="Calibri"/>
        <family val="2"/>
        <scheme val="minor"/>
      </rPr>
      <t>40 mg</t>
    </r>
    <r>
      <rPr>
        <sz val="11"/>
        <rFont val="Calibri"/>
        <family val="2"/>
        <scheme val="minor"/>
      </rPr>
      <t xml:space="preserve"> chaque semaine 
Traitement de 12 semaines puis réévaluation
</t>
    </r>
    <r>
      <rPr>
        <b/>
        <sz val="12"/>
        <color rgb="FF0070C0"/>
        <rFont val="Calibri"/>
        <family val="2"/>
        <scheme val="minor"/>
      </rPr>
      <t xml:space="preserve">● </t>
    </r>
    <r>
      <rPr>
        <b/>
        <u/>
        <sz val="12"/>
        <color rgb="FF0070C0"/>
        <rFont val="Calibri"/>
        <family val="2"/>
        <scheme val="minor"/>
      </rPr>
      <t>MC</t>
    </r>
    <r>
      <rPr>
        <b/>
        <sz val="12"/>
        <color rgb="FF0070C0"/>
        <rFont val="Calibri"/>
        <family val="2"/>
        <scheme val="minor"/>
      </rPr>
      <t xml:space="preserve"> : </t>
    </r>
    <r>
      <rPr>
        <sz val="11"/>
        <rFont val="Calibri"/>
        <family val="2"/>
        <scheme val="minor"/>
      </rPr>
      <t xml:space="preserve">
Phase initiale : Dose initiale de </t>
    </r>
    <r>
      <rPr>
        <b/>
        <sz val="11"/>
        <rFont val="Calibri"/>
        <family val="2"/>
        <scheme val="minor"/>
      </rPr>
      <t>80 mg</t>
    </r>
    <r>
      <rPr>
        <sz val="11"/>
        <rFont val="Calibri"/>
        <family val="2"/>
        <scheme val="minor"/>
      </rPr>
      <t xml:space="preserve"> suivie d'une injection de</t>
    </r>
    <r>
      <rPr>
        <b/>
        <sz val="11"/>
        <rFont val="Calibri"/>
        <family val="2"/>
        <scheme val="minor"/>
      </rPr>
      <t xml:space="preserve"> 40 mg</t>
    </r>
    <r>
      <rPr>
        <sz val="11"/>
        <rFont val="Calibri"/>
        <family val="2"/>
        <scheme val="minor"/>
      </rPr>
      <t xml:space="preserve"> à J15 
Phase d'entretien : </t>
    </r>
    <r>
      <rPr>
        <b/>
        <sz val="11"/>
        <rFont val="Calibri"/>
        <family val="2"/>
        <scheme val="minor"/>
      </rPr>
      <t>40 mg</t>
    </r>
    <r>
      <rPr>
        <sz val="11"/>
        <rFont val="Calibri"/>
        <family val="2"/>
        <scheme val="minor"/>
      </rPr>
      <t xml:space="preserve"> toutes les deux semaines
Traitement de 8 semaines puis réévaluation
</t>
    </r>
    <r>
      <rPr>
        <b/>
        <sz val="12"/>
        <color rgb="FF0070C0"/>
        <rFont val="Calibri"/>
        <family val="2"/>
        <scheme val="minor"/>
      </rPr>
      <t xml:space="preserve">● </t>
    </r>
    <r>
      <rPr>
        <b/>
        <u/>
        <sz val="12"/>
        <color rgb="FF0070C0"/>
        <rFont val="Calibri"/>
        <family val="2"/>
        <scheme val="minor"/>
      </rPr>
      <t>RH</t>
    </r>
    <r>
      <rPr>
        <b/>
        <sz val="12"/>
        <color rgb="FF0070C0"/>
        <rFont val="Calibri"/>
        <family val="2"/>
        <scheme val="minor"/>
      </rPr>
      <t xml:space="preserve"> : </t>
    </r>
    <r>
      <rPr>
        <sz val="11"/>
        <rFont val="Calibri"/>
        <family val="2"/>
        <scheme val="minor"/>
      </rPr>
      <t xml:space="preserve">
Phase initiale : Dose initiale de </t>
    </r>
    <r>
      <rPr>
        <b/>
        <sz val="11"/>
        <rFont val="Calibri"/>
        <family val="2"/>
        <scheme val="minor"/>
      </rPr>
      <t>160 mg</t>
    </r>
    <r>
      <rPr>
        <sz val="11"/>
        <rFont val="Calibri"/>
        <family val="2"/>
        <scheme val="minor"/>
      </rPr>
      <t xml:space="preserve"> suivie d'une injection de </t>
    </r>
    <r>
      <rPr>
        <b/>
        <sz val="11"/>
        <rFont val="Calibri"/>
        <family val="2"/>
        <scheme val="minor"/>
      </rPr>
      <t>80 mg</t>
    </r>
    <r>
      <rPr>
        <sz val="11"/>
        <rFont val="Calibri"/>
        <family val="2"/>
        <scheme val="minor"/>
      </rPr>
      <t xml:space="preserve"> à J15 
Phase d'entretien : </t>
    </r>
    <r>
      <rPr>
        <b/>
        <sz val="11"/>
        <rFont val="Calibri"/>
        <family val="2"/>
        <scheme val="minor"/>
      </rPr>
      <t>40 mg</t>
    </r>
    <r>
      <rPr>
        <sz val="11"/>
        <rFont val="Calibri"/>
        <family val="2"/>
        <scheme val="minor"/>
      </rPr>
      <t xml:space="preserve"> toutes les deux semaines
Traitement de 8 semaines puis réévaluation
</t>
    </r>
    <r>
      <rPr>
        <b/>
        <sz val="12"/>
        <color rgb="FF0070C0"/>
        <rFont val="Calibri"/>
        <family val="2"/>
        <scheme val="minor"/>
      </rPr>
      <t xml:space="preserve">● </t>
    </r>
    <r>
      <rPr>
        <b/>
        <u/>
        <sz val="12"/>
        <color rgb="FF0070C0"/>
        <rFont val="Calibri"/>
        <family val="2"/>
        <scheme val="minor"/>
      </rPr>
      <t>Uvéite</t>
    </r>
    <r>
      <rPr>
        <b/>
        <sz val="12"/>
        <color rgb="FF0070C0"/>
        <rFont val="Calibri"/>
        <family val="2"/>
        <scheme val="minor"/>
      </rPr>
      <t xml:space="preserve"> : </t>
    </r>
    <r>
      <rPr>
        <sz val="11"/>
        <rFont val="Calibri"/>
        <family val="2"/>
        <scheme val="minor"/>
      </rPr>
      <t xml:space="preserve">
Phase initiale : Dose initiale de </t>
    </r>
    <r>
      <rPr>
        <b/>
        <sz val="11"/>
        <rFont val="Calibri"/>
        <family val="2"/>
        <scheme val="minor"/>
      </rPr>
      <t>80 mg</t>
    </r>
    <r>
      <rPr>
        <sz val="11"/>
        <rFont val="Calibri"/>
        <family val="2"/>
        <scheme val="minor"/>
      </rPr>
      <t xml:space="preserve"> suivie d'une injection de </t>
    </r>
    <r>
      <rPr>
        <b/>
        <sz val="11"/>
        <rFont val="Calibri"/>
        <family val="2"/>
        <scheme val="minor"/>
      </rPr>
      <t xml:space="preserve">40 mg </t>
    </r>
    <r>
      <rPr>
        <sz val="11"/>
        <rFont val="Calibri"/>
        <family val="2"/>
        <scheme val="minor"/>
      </rPr>
      <t xml:space="preserve">à J7
Phase d'entretien : </t>
    </r>
    <r>
      <rPr>
        <b/>
        <sz val="11"/>
        <rFont val="Calibri"/>
        <family val="2"/>
        <scheme val="minor"/>
      </rPr>
      <t>40 mg</t>
    </r>
    <r>
      <rPr>
        <sz val="11"/>
        <rFont val="Calibri"/>
        <family val="2"/>
        <scheme val="minor"/>
      </rPr>
      <t xml:space="preserve"> toutes les deux semaines
Réévaluation annuelle</t>
    </r>
  </si>
  <si>
    <t xml:space="preserve">REMICADE® </t>
  </si>
  <si>
    <t>ENBREL®</t>
  </si>
  <si>
    <t>HUMIRA®</t>
  </si>
  <si>
    <t>LOVENOX®</t>
  </si>
  <si>
    <t xml:space="preserve">LANTUS® </t>
  </si>
  <si>
    <r>
      <t xml:space="preserve">MABTHERA®                   </t>
    </r>
    <r>
      <rPr>
        <sz val="9"/>
        <rFont val="Calibri"/>
        <family val="2"/>
        <scheme val="minor"/>
      </rPr>
      <t>(forme IV)</t>
    </r>
  </si>
  <si>
    <r>
      <t xml:space="preserve">HERCEPTIN®                   </t>
    </r>
    <r>
      <rPr>
        <sz val="9"/>
        <rFont val="Calibri"/>
        <family val="2"/>
        <scheme val="minor"/>
      </rPr>
      <t>(forme IV)</t>
    </r>
  </si>
  <si>
    <r>
      <rPr>
        <b/>
        <sz val="12"/>
        <color rgb="FF0070C0"/>
        <rFont val="Calibri"/>
        <family val="2"/>
        <scheme val="minor"/>
      </rPr>
      <t xml:space="preserve">● </t>
    </r>
    <r>
      <rPr>
        <b/>
        <u/>
        <sz val="12"/>
        <color rgb="FF0070C0"/>
        <rFont val="Calibri"/>
        <family val="2"/>
        <scheme val="minor"/>
      </rPr>
      <t>Traitement prophylactique de la maladie thromboembolique veineuse 
en chirurgie</t>
    </r>
    <r>
      <rPr>
        <b/>
        <sz val="12"/>
        <color rgb="FF0070C0"/>
        <rFont val="Calibri"/>
        <family val="2"/>
        <scheme val="minor"/>
      </rPr>
      <t xml:space="preserve"> : 
</t>
    </r>
    <r>
      <rPr>
        <sz val="11"/>
        <color theme="1"/>
        <rFont val="Calibri"/>
        <family val="2"/>
        <scheme val="minor"/>
      </rPr>
      <t xml:space="preserve">Risque thrombogène modéré
</t>
    </r>
    <r>
      <rPr>
        <b/>
        <sz val="11"/>
        <color theme="1"/>
        <rFont val="Calibri"/>
        <family val="2"/>
        <scheme val="minor"/>
      </rPr>
      <t>2000 UI/jour, 1 fois par jour</t>
    </r>
    <r>
      <rPr>
        <sz val="11"/>
        <color theme="1"/>
        <rFont val="Calibri"/>
        <family val="2"/>
        <scheme val="minor"/>
      </rPr>
      <t xml:space="preserve"> pendant 7 à 10 jours
Risque thrombogène elevé, chirurgie orthopédique                                     
</t>
    </r>
    <r>
      <rPr>
        <b/>
        <sz val="11"/>
        <color theme="1"/>
        <rFont val="Calibri"/>
        <family val="2"/>
        <scheme val="minor"/>
      </rPr>
      <t>4000 UI/jour, 1 fois par jour</t>
    </r>
    <r>
      <rPr>
        <sz val="11"/>
        <color theme="1"/>
        <rFont val="Calibri"/>
        <family val="2"/>
        <scheme val="minor"/>
      </rPr>
      <t xml:space="preserve"> pendant 5 semaines 
Risque thrombogène elevé, chirurgie oncologique 
</t>
    </r>
    <r>
      <rPr>
        <b/>
        <sz val="11"/>
        <color theme="1"/>
        <rFont val="Calibri"/>
        <family val="2"/>
        <scheme val="minor"/>
      </rPr>
      <t>4000 UI/jour, 1 fois par jour</t>
    </r>
    <r>
      <rPr>
        <sz val="11"/>
        <color theme="1"/>
        <rFont val="Calibri"/>
        <family val="2"/>
        <scheme val="minor"/>
      </rPr>
      <t xml:space="preserve"> pendant 4 semaines
</t>
    </r>
    <r>
      <rPr>
        <b/>
        <sz val="12"/>
        <color rgb="FF0070C0"/>
        <rFont val="Calibri"/>
        <family val="2"/>
        <scheme val="minor"/>
      </rPr>
      <t xml:space="preserve">● </t>
    </r>
    <r>
      <rPr>
        <b/>
        <u/>
        <sz val="12"/>
        <color rgb="FF0070C0"/>
        <rFont val="Calibri"/>
        <family val="2"/>
        <scheme val="minor"/>
      </rPr>
      <t>Traitement préventif chez le patient alité pour affection aiguë</t>
    </r>
    <r>
      <rPr>
        <b/>
        <sz val="12"/>
        <color rgb="FF0070C0"/>
        <rFont val="Calibri"/>
        <family val="2"/>
        <scheme val="minor"/>
      </rPr>
      <t xml:space="preserve"> :
</t>
    </r>
    <r>
      <rPr>
        <b/>
        <sz val="12"/>
        <rFont val="Calibri"/>
        <family val="2"/>
        <scheme val="minor"/>
      </rPr>
      <t xml:space="preserve">4000 UI/jour, 1 fois par jour </t>
    </r>
    <r>
      <rPr>
        <sz val="12"/>
        <rFont val="Calibri"/>
        <family val="2"/>
        <scheme val="minor"/>
      </rPr>
      <t>pendant 6-14 jours (maximum)</t>
    </r>
    <r>
      <rPr>
        <b/>
        <sz val="12"/>
        <color rgb="FF0070C0"/>
        <rFont val="Calibri"/>
        <family val="2"/>
        <scheme val="minor"/>
      </rPr>
      <t xml:space="preserve">
●</t>
    </r>
    <r>
      <rPr>
        <b/>
        <u/>
        <sz val="12"/>
        <color rgb="FF0070C0"/>
        <rFont val="Calibri"/>
        <family val="2"/>
        <scheme val="minor"/>
      </rPr>
      <t>Traitement des TVP en cas ou en l'absence d'embolie pulmonaire</t>
    </r>
    <r>
      <rPr>
        <b/>
        <sz val="12"/>
        <color rgb="FF0070C0"/>
        <rFont val="Calibri"/>
        <family val="2"/>
        <scheme val="minor"/>
      </rPr>
      <t xml:space="preserve"> : 
</t>
    </r>
    <r>
      <rPr>
        <b/>
        <sz val="12"/>
        <rFont val="Calibri"/>
        <family val="2"/>
        <scheme val="minor"/>
      </rPr>
      <t xml:space="preserve">100 UI/kg, 2 fois par jour </t>
    </r>
    <r>
      <rPr>
        <sz val="12"/>
        <rFont val="Calibri"/>
        <family val="2"/>
        <scheme val="minor"/>
      </rPr>
      <t xml:space="preserve">pendant 10 jours 
</t>
    </r>
    <r>
      <rPr>
        <b/>
        <sz val="12"/>
        <color rgb="FF0070C0"/>
        <rFont val="Calibri"/>
        <family val="2"/>
        <scheme val="minor"/>
      </rPr>
      <t xml:space="preserve">● </t>
    </r>
    <r>
      <rPr>
        <b/>
        <u/>
        <sz val="12"/>
        <color rgb="FF0070C0"/>
        <rFont val="Calibri"/>
        <family val="2"/>
        <scheme val="minor"/>
      </rPr>
      <t>Prévention de la coagulation du circuit de circulation extracorporelle au cours de l'hémodialyse</t>
    </r>
    <r>
      <rPr>
        <b/>
        <sz val="12"/>
        <color rgb="FF0070C0"/>
        <rFont val="Calibri"/>
        <family val="2"/>
        <scheme val="minor"/>
      </rPr>
      <t xml:space="preserve">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100 UI/kg</t>
    </r>
    <r>
      <rPr>
        <sz val="11"/>
        <color theme="1"/>
        <rFont val="Calibri"/>
        <family val="2"/>
        <scheme val="minor"/>
      </rPr>
      <t xml:space="preserve"> à adapter en fonction de la situation clinique et du risque  thrombogène
</t>
    </r>
    <r>
      <rPr>
        <b/>
        <sz val="12"/>
        <color rgb="FF0070C0"/>
        <rFont val="Calibri"/>
        <family val="2"/>
        <scheme val="minor"/>
      </rPr>
      <t xml:space="preserve">● </t>
    </r>
    <r>
      <rPr>
        <b/>
        <u/>
        <sz val="12"/>
        <color rgb="FF0070C0"/>
        <rFont val="Calibri"/>
        <family val="2"/>
        <scheme val="minor"/>
      </rPr>
      <t>Traitement de l'angor instable et de l'IDM ST-</t>
    </r>
    <r>
      <rPr>
        <b/>
        <sz val="12"/>
        <color rgb="FF0070C0"/>
        <rFont val="Calibri"/>
        <family val="2"/>
        <scheme val="minor"/>
      </rPr>
      <t xml:space="preserve"> :         </t>
    </r>
    <r>
      <rPr>
        <sz val="11"/>
        <color theme="1"/>
        <rFont val="Calibri"/>
        <family val="2"/>
        <scheme val="minor"/>
      </rPr>
      <t xml:space="preserve">                                                           
100 UI/kg, 2 fois par jour pendant 2-8 jours </t>
    </r>
    <r>
      <rPr>
        <sz val="11"/>
        <color theme="0"/>
        <rFont val="Calibri"/>
        <family val="2"/>
        <scheme val="minor"/>
      </rPr>
      <t xml:space="preserve">
</t>
    </r>
    <r>
      <rPr>
        <b/>
        <sz val="12"/>
        <color rgb="FF0070C0"/>
        <rFont val="Calibri"/>
        <family val="2"/>
        <scheme val="minor"/>
      </rPr>
      <t xml:space="preserve">● </t>
    </r>
    <r>
      <rPr>
        <b/>
        <u/>
        <sz val="12"/>
        <color rgb="FF0070C0"/>
        <rFont val="Calibri"/>
        <family val="2"/>
        <scheme val="minor"/>
      </rPr>
      <t>Traitement de l'IDM ST+</t>
    </r>
    <r>
      <rPr>
        <b/>
        <sz val="12"/>
        <color rgb="FF0070C0"/>
        <rFont val="Calibri"/>
        <family val="2"/>
        <scheme val="minor"/>
      </rPr>
      <t xml:space="preserve"> :
</t>
    </r>
    <r>
      <rPr>
        <sz val="11"/>
        <color theme="1"/>
        <rFont val="Calibri"/>
        <family val="2"/>
        <scheme val="minor"/>
      </rPr>
      <t>Bolus initial de 3000UI suivi d'une injection de 100UI/kg dans les 15 minutes puis toutes les 12 heures (au maximum 10 000UI pour les deux premières doses)</t>
    </r>
    <r>
      <rPr>
        <sz val="11"/>
        <color theme="0"/>
        <rFont val="Calibri"/>
        <family val="2"/>
        <scheme val="minor"/>
      </rPr>
      <t xml:space="preserve"> </t>
    </r>
  </si>
  <si>
    <r>
      <rPr>
        <b/>
        <i/>
        <u/>
        <sz val="11"/>
        <color theme="1" tint="0.34998626667073579"/>
        <rFont val="Calibri"/>
        <family val="2"/>
        <scheme val="minor"/>
      </rPr>
      <t>Sources :</t>
    </r>
    <r>
      <rPr>
        <b/>
        <i/>
        <sz val="11"/>
        <color theme="1" tint="0.34998626667073579"/>
        <rFont val="Calibri"/>
        <family val="2"/>
        <scheme val="minor"/>
      </rPr>
      <t xml:space="preserve"> Thériaque®, Banque Claude Bernard®, Vidal®, ANSM, HAS, EMA, Ameli Nomenclatures</t>
    </r>
  </si>
  <si>
    <t>Date de mise à jour : 1 juin 2018</t>
  </si>
  <si>
    <t xml:space="preserve">FORSTEO® </t>
  </si>
  <si>
    <t xml:space="preserve">Movymia® </t>
  </si>
  <si>
    <t xml:space="preserve">Terrosa® </t>
  </si>
  <si>
    <t>Teriparide</t>
  </si>
  <si>
    <t>1 fois par jour</t>
  </si>
  <si>
    <t>20 µg, 1 fois par jour
Traitement de 24 mois</t>
  </si>
  <si>
    <t>STADA ARZNEIMITTEL</t>
  </si>
  <si>
    <t>RICHTER HELM 
BIOLOGICS GMHV</t>
  </si>
  <si>
    <t>ELI LILLY NEDERLAND BV</t>
  </si>
  <si>
    <r>
      <t xml:space="preserve">                                                                                                                                    </t>
    </r>
    <r>
      <rPr>
        <b/>
        <sz val="12"/>
        <color theme="0"/>
        <rFont val="Calibri"/>
        <family val="2"/>
        <scheme val="minor"/>
      </rPr>
      <t xml:space="preserve">;;;;;;;;;;………………………………………………………………………………………………………………………………………………………………………………………………………………………………………………………………..................................................................................................................................................................;;;;;;;;;;;;;;;;;;;;;;;;;.,,,,,,,,,,,,,,,,,,,,,,,,,,,,,,,,,,,,,,,,,,,,,,,,,,,,,,,,,,,,,,,,,,,,,,,,,,,,,,,,,,,,,,,,,,,,,,,,,,,,,,,,,,,,,,,,,,,,,,,,,,,,,,,,,,,,,,,,,,,,,,,,,,,,,,,,,,,,,,,,,,,,,,,,,,,,,,,,,,,,,,,,,,,,,,,,,,,,,,,,,,,,,,,,,,,,,,,,,,,,,,,,,,,,,,,,,,,...................................................................................... 
</t>
    </r>
    <r>
      <rPr>
        <b/>
        <sz val="12"/>
        <color theme="1"/>
        <rFont val="Calibri"/>
        <family val="2"/>
        <scheme val="minor"/>
      </rPr>
      <t>Endocrinologie</t>
    </r>
  </si>
  <si>
    <t>LILLY</t>
  </si>
  <si>
    <t xml:space="preserve">● Traitement de l'ostéoporose chez les patients à risque élevé de fracture
● Traitement de l'ostéoporose cortisorique chez les femmes et les hommes à risque élevé de fracture recevant une corticothérapie au long cours par voie générale </t>
  </si>
  <si>
    <r>
      <t xml:space="preserve">                                                                                                                                                                                                                                                                                                                                                                                                                                                               </t>
    </r>
    <r>
      <rPr>
        <b/>
        <sz val="12"/>
        <color theme="0"/>
        <rFont val="Calibri"/>
        <family val="2"/>
        <scheme val="minor"/>
      </rPr>
      <t xml:space="preserve">Rhumatologie  Rhumatologie     Rhumatologie  Rhumatologie     gie  Rhumatologie     Rhumatologie       Rhumatologie  Rhumatologie  </t>
    </r>
    <r>
      <rPr>
        <b/>
        <sz val="12"/>
        <color theme="1"/>
        <rFont val="Calibri"/>
        <family val="2"/>
        <scheme val="minor"/>
      </rPr>
      <t xml:space="preserve">   
Rhumatologie  </t>
    </r>
    <r>
      <rPr>
        <b/>
        <sz val="12"/>
        <color theme="0"/>
        <rFont val="Calibri"/>
        <family val="2"/>
        <scheme val="minor"/>
      </rPr>
      <t xml:space="preserve">Rhumatologie </t>
    </r>
    <r>
      <rPr>
        <b/>
        <sz val="12"/>
        <color theme="1"/>
        <rFont val="Calibri"/>
        <family val="2"/>
        <scheme val="minor"/>
      </rPr>
      <t xml:space="preserve">                                             Hépato-gastro entérologie</t>
    </r>
  </si>
  <si>
    <r>
      <rPr>
        <sz val="11"/>
        <color theme="1"/>
        <rFont val="Calibri"/>
        <family val="2"/>
      </rPr>
      <t>● P</t>
    </r>
    <r>
      <rPr>
        <sz val="11"/>
        <color theme="1"/>
        <rFont val="Calibri"/>
        <family val="2"/>
        <scheme val="minor"/>
      </rPr>
      <t xml:space="preserve">olyarthrite rhumatoïde </t>
    </r>
    <r>
      <rPr>
        <i/>
        <sz val="11"/>
        <color theme="1"/>
        <rFont val="Calibri"/>
        <family val="2"/>
        <scheme val="minor"/>
      </rPr>
      <t xml:space="preserve">(PR)
</t>
    </r>
    <r>
      <rPr>
        <sz val="11"/>
        <color theme="1"/>
        <rFont val="Calibri"/>
        <family val="2"/>
        <scheme val="minor"/>
      </rPr>
      <t xml:space="preserve">● Spondylarthrite ankylosante </t>
    </r>
    <r>
      <rPr>
        <i/>
        <sz val="11"/>
        <color theme="1"/>
        <rFont val="Calibri"/>
        <family val="2"/>
        <scheme val="minor"/>
      </rPr>
      <t xml:space="preserve">(SA)
</t>
    </r>
    <r>
      <rPr>
        <sz val="11"/>
        <color theme="1"/>
        <rFont val="Calibri"/>
        <family val="2"/>
        <scheme val="minor"/>
      </rPr>
      <t xml:space="preserve">● Rhumatisme psoriasique </t>
    </r>
    <r>
      <rPr>
        <i/>
        <sz val="11"/>
        <color theme="1"/>
        <rFont val="Calibri"/>
        <family val="2"/>
        <scheme val="minor"/>
      </rPr>
      <t>(RP)</t>
    </r>
    <r>
      <rPr>
        <sz val="11"/>
        <color theme="1"/>
        <rFont val="Calibri"/>
        <family val="2"/>
        <scheme val="minor"/>
      </rPr>
      <t xml:space="preserve">
● Psoriasis </t>
    </r>
    <r>
      <rPr>
        <i/>
        <sz val="11"/>
        <color theme="1"/>
        <rFont val="Calibri"/>
        <family val="2"/>
        <scheme val="minor"/>
      </rPr>
      <t xml:space="preserve">(P) </t>
    </r>
    <r>
      <rPr>
        <sz val="11"/>
        <color theme="1"/>
        <rFont val="Calibri"/>
        <family val="2"/>
        <scheme val="minor"/>
      </rPr>
      <t xml:space="preserve">                                                                                            
● Maladie de Crohn </t>
    </r>
    <r>
      <rPr>
        <i/>
        <sz val="11"/>
        <color theme="1"/>
        <rFont val="Calibri"/>
        <family val="2"/>
        <scheme val="minor"/>
      </rPr>
      <t>(MC)</t>
    </r>
    <r>
      <rPr>
        <sz val="11"/>
        <color theme="1"/>
        <rFont val="Calibri"/>
        <family val="2"/>
        <scheme val="minor"/>
      </rPr>
      <t xml:space="preserve">
● Rectocolite hémorragique </t>
    </r>
    <r>
      <rPr>
        <i/>
        <sz val="11"/>
        <color theme="1"/>
        <rFont val="Calibri"/>
        <family val="2"/>
        <scheme val="minor"/>
      </rPr>
      <t>(RH)</t>
    </r>
    <r>
      <rPr>
        <sz val="11"/>
        <color theme="1"/>
        <rFont val="Calibri"/>
        <family val="2"/>
        <scheme val="minor"/>
      </rPr>
      <t xml:space="preserve">
● Maladie de Takayasu (RTU Remicade du 30/09/2014)</t>
    </r>
  </si>
  <si>
    <r>
      <t xml:space="preserve">● Polyarthrite rhumatoïde </t>
    </r>
    <r>
      <rPr>
        <i/>
        <sz val="11"/>
        <color theme="1"/>
        <rFont val="Calibri"/>
        <family val="2"/>
        <scheme val="minor"/>
      </rPr>
      <t>(PR)</t>
    </r>
    <r>
      <rPr>
        <sz val="11"/>
        <color theme="1"/>
        <rFont val="Calibri"/>
        <family val="2"/>
        <scheme val="minor"/>
      </rPr>
      <t xml:space="preserve">
● Rhumatisme psoriasique </t>
    </r>
    <r>
      <rPr>
        <i/>
        <sz val="11"/>
        <color theme="1"/>
        <rFont val="Calibri"/>
        <family val="2"/>
        <scheme val="minor"/>
      </rPr>
      <t xml:space="preserve">(RP)
</t>
    </r>
    <r>
      <rPr>
        <sz val="11"/>
        <color theme="1"/>
        <rFont val="Calibri"/>
        <family val="2"/>
        <scheme val="minor"/>
      </rPr>
      <t xml:space="preserve">● Spondylarthrite ankylosante </t>
    </r>
    <r>
      <rPr>
        <i/>
        <sz val="11"/>
        <color theme="1"/>
        <rFont val="Calibri"/>
        <family val="2"/>
        <scheme val="minor"/>
      </rPr>
      <t xml:space="preserve">(SA)
</t>
    </r>
    <r>
      <rPr>
        <sz val="11"/>
        <color theme="1"/>
        <rFont val="Calibri"/>
        <family val="2"/>
        <scheme val="minor"/>
      </rPr>
      <t xml:space="preserve">● Spondylarthrite axiale non radiographique sévère </t>
    </r>
    <r>
      <rPr>
        <i/>
        <sz val="11"/>
        <color theme="1"/>
        <rFont val="Calibri"/>
        <family val="2"/>
        <scheme val="minor"/>
      </rPr>
      <t>(SAS)</t>
    </r>
    <r>
      <rPr>
        <sz val="11"/>
        <color theme="1"/>
        <rFont val="Calibri"/>
        <family val="2"/>
        <scheme val="minor"/>
      </rPr>
      <t xml:space="preserve">   
● Psoriasis en plaques </t>
    </r>
    <r>
      <rPr>
        <i/>
        <sz val="11"/>
        <color theme="1"/>
        <rFont val="Calibri"/>
        <family val="2"/>
        <scheme val="minor"/>
      </rPr>
      <t xml:space="preserve">(P)  </t>
    </r>
    <r>
      <rPr>
        <sz val="11"/>
        <color theme="1"/>
        <rFont val="Calibri"/>
        <family val="2"/>
        <scheme val="minor"/>
      </rPr>
      <t xml:space="preserve">
● Arthrite juvénile chronique </t>
    </r>
    <r>
      <rPr>
        <i/>
        <sz val="11"/>
        <color theme="1"/>
        <rFont val="Calibri"/>
        <family val="2"/>
        <scheme val="minor"/>
      </rPr>
      <t xml:space="preserve">(AJC) </t>
    </r>
    <r>
      <rPr>
        <sz val="11"/>
        <color theme="1"/>
        <rFont val="Calibri"/>
        <family val="2"/>
        <scheme val="minor"/>
      </rPr>
      <t xml:space="preserve"> 
● Oligoarthrite juvénile </t>
    </r>
    <r>
      <rPr>
        <i/>
        <sz val="11"/>
        <color theme="1"/>
        <rFont val="Calibri"/>
        <family val="2"/>
        <scheme val="minor"/>
      </rPr>
      <t xml:space="preserve">(OJ)  </t>
    </r>
    <r>
      <rPr>
        <sz val="11"/>
        <color theme="1"/>
        <rFont val="Calibri"/>
        <family val="2"/>
        <scheme val="minor"/>
      </rPr>
      <t xml:space="preserve">
● Arthrite psoriasique juvénile </t>
    </r>
    <r>
      <rPr>
        <i/>
        <sz val="11"/>
        <color theme="1"/>
        <rFont val="Calibri"/>
        <family val="2"/>
        <scheme val="minor"/>
      </rPr>
      <t xml:space="preserve">(APJ)  </t>
    </r>
    <r>
      <rPr>
        <sz val="11"/>
        <color theme="1"/>
        <rFont val="Calibri"/>
        <family val="2"/>
        <scheme val="minor"/>
      </rPr>
      <t xml:space="preserve">
● Arthrite avec enthesite </t>
    </r>
    <r>
      <rPr>
        <i/>
        <sz val="11"/>
        <color theme="1"/>
        <rFont val="Calibri"/>
        <family val="2"/>
        <scheme val="minor"/>
      </rPr>
      <t>(AE)</t>
    </r>
  </si>
  <si>
    <r>
      <t xml:space="preserve">● Polyarthrite rhumatoïde </t>
    </r>
    <r>
      <rPr>
        <i/>
        <sz val="11"/>
        <rFont val="Calibri"/>
        <family val="2"/>
        <scheme val="minor"/>
      </rPr>
      <t xml:space="preserve">(PR)
</t>
    </r>
    <r>
      <rPr>
        <sz val="11"/>
        <rFont val="Calibri"/>
        <family val="2"/>
        <scheme val="minor"/>
      </rPr>
      <t xml:space="preserve">● Rhumatisme psoriasique </t>
    </r>
    <r>
      <rPr>
        <i/>
        <sz val="11"/>
        <rFont val="Calibri"/>
        <family val="2"/>
        <scheme val="minor"/>
      </rPr>
      <t xml:space="preserve">(RP)
</t>
    </r>
    <r>
      <rPr>
        <sz val="11"/>
        <rFont val="Calibri"/>
        <family val="2"/>
        <scheme val="minor"/>
      </rPr>
      <t xml:space="preserve">● Spondylarthrite ankylosante </t>
    </r>
    <r>
      <rPr>
        <i/>
        <sz val="11"/>
        <rFont val="Calibri"/>
        <family val="2"/>
        <scheme val="minor"/>
      </rPr>
      <t xml:space="preserve">(SA)
</t>
    </r>
    <r>
      <rPr>
        <sz val="11"/>
        <rFont val="Calibri"/>
        <family val="2"/>
        <scheme val="minor"/>
      </rPr>
      <t xml:space="preserve">● Spondylarthrite axiale non radiographique sévère </t>
    </r>
    <r>
      <rPr>
        <i/>
        <sz val="11"/>
        <rFont val="Calibri"/>
        <family val="2"/>
        <scheme val="minor"/>
      </rPr>
      <t xml:space="preserve">(SAS)   </t>
    </r>
    <r>
      <rPr>
        <sz val="11"/>
        <rFont val="Calibri"/>
        <family val="2"/>
        <scheme val="minor"/>
      </rPr>
      <t xml:space="preserve">
● Psoriasis en plaques </t>
    </r>
    <r>
      <rPr>
        <i/>
        <sz val="11"/>
        <rFont val="Calibri"/>
        <family val="2"/>
        <scheme val="minor"/>
      </rPr>
      <t>(P)</t>
    </r>
    <r>
      <rPr>
        <sz val="11"/>
        <rFont val="Calibri"/>
        <family val="2"/>
        <scheme val="minor"/>
      </rPr>
      <t xml:space="preserve">  
● Hidrosadénite suppurée </t>
    </r>
    <r>
      <rPr>
        <i/>
        <sz val="11"/>
        <rFont val="Calibri"/>
        <family val="2"/>
        <scheme val="minor"/>
      </rPr>
      <t>(HS)</t>
    </r>
    <r>
      <rPr>
        <sz val="11"/>
        <rFont val="Calibri"/>
        <family val="2"/>
        <scheme val="minor"/>
      </rPr>
      <t xml:space="preserve">
● Maladie de Crohn </t>
    </r>
    <r>
      <rPr>
        <i/>
        <sz val="11"/>
        <rFont val="Calibri"/>
        <family val="2"/>
        <scheme val="minor"/>
      </rPr>
      <t>(MC)</t>
    </r>
    <r>
      <rPr>
        <sz val="11"/>
        <rFont val="Calibri"/>
        <family val="2"/>
        <scheme val="minor"/>
      </rPr>
      <t xml:space="preserve">
● Rectocolite hémorragique </t>
    </r>
    <r>
      <rPr>
        <i/>
        <sz val="11"/>
        <rFont val="Calibri"/>
        <family val="2"/>
        <scheme val="minor"/>
      </rPr>
      <t xml:space="preserve">(RH)
● </t>
    </r>
    <r>
      <rPr>
        <sz val="11"/>
        <rFont val="Calibri"/>
        <family val="2"/>
        <scheme val="minor"/>
      </rPr>
      <t xml:space="preserve">Uvéite </t>
    </r>
    <r>
      <rPr>
        <i/>
        <sz val="11"/>
        <rFont val="Calibri"/>
        <family val="2"/>
        <scheme val="minor"/>
      </rPr>
      <t>(RH)</t>
    </r>
  </si>
  <si>
    <r>
      <rPr>
        <u/>
        <sz val="11"/>
        <color theme="1"/>
        <rFont val="Calibri"/>
        <family val="2"/>
        <scheme val="minor"/>
      </rPr>
      <t>Chez l'enfant</t>
    </r>
    <r>
      <rPr>
        <sz val="11"/>
        <color theme="1"/>
        <rFont val="Calibri"/>
        <family val="2"/>
        <scheme val="minor"/>
      </rPr>
      <t xml:space="preserve">: 
</t>
    </r>
    <r>
      <rPr>
        <sz val="11"/>
        <color theme="1"/>
        <rFont val="Calibri"/>
        <family val="2"/>
      </rPr>
      <t>●</t>
    </r>
    <r>
      <rPr>
        <sz val="8.8000000000000007"/>
        <color theme="1"/>
        <rFont val="Calibri"/>
        <family val="2"/>
      </rPr>
      <t xml:space="preserve"> </t>
    </r>
    <r>
      <rPr>
        <sz val="11"/>
        <color theme="1"/>
        <rFont val="Calibri"/>
        <family val="2"/>
      </rPr>
      <t>R</t>
    </r>
    <r>
      <rPr>
        <sz val="11"/>
        <color theme="1"/>
        <rFont val="Calibri"/>
        <family val="2"/>
        <scheme val="minor"/>
      </rPr>
      <t xml:space="preserve">etard de croissance lié à un déficit somatotrope
● Retard de croissance lié à un syndrome de Turner
● Retard de croissance lié à IRC
● Syndrome de Prader-Willi
● Retard de croissance à la naissance
</t>
    </r>
    <r>
      <rPr>
        <u/>
        <sz val="11"/>
        <color theme="1"/>
        <rFont val="Calibri"/>
        <family val="2"/>
        <scheme val="minor"/>
      </rPr>
      <t>Chez l'adulte</t>
    </r>
    <r>
      <rPr>
        <sz val="11"/>
        <color theme="1"/>
        <rFont val="Calibri"/>
        <family val="2"/>
        <scheme val="minor"/>
      </rPr>
      <t>: 
● Traitement substitutif chez adulte présentant un déficit somatotrope sévère</t>
    </r>
  </si>
  <si>
    <r>
      <rPr>
        <b/>
        <sz val="11"/>
        <color theme="1"/>
        <rFont val="Calibri"/>
        <family val="2"/>
        <scheme val="minor"/>
      </rPr>
      <t xml:space="preserve">AMM
</t>
    </r>
    <r>
      <rPr>
        <sz val="11"/>
        <color theme="1"/>
        <rFont val="Calibri"/>
        <family val="2"/>
        <scheme val="minor"/>
      </rPr>
      <t xml:space="preserve">● Lymphome folliculaire non hodgkinien     
● Lymphome diffus non hodgkinien     
● Polyarthrite rhumatoide     
● Leucémie lymphoide chronique     
● Granulomatose de Wegener     
● Polyangéite microscopique
</t>
    </r>
    <r>
      <rPr>
        <b/>
        <sz val="11"/>
        <rFont val="Calibri"/>
        <family val="2"/>
        <scheme val="minor"/>
      </rPr>
      <t>Hors</t>
    </r>
    <r>
      <rPr>
        <sz val="11"/>
        <rFont val="Calibri"/>
        <family val="2"/>
        <scheme val="minor"/>
      </rPr>
      <t>-</t>
    </r>
    <r>
      <rPr>
        <b/>
        <sz val="11"/>
        <color theme="1"/>
        <rFont val="Calibri"/>
        <family val="2"/>
        <scheme val="minor"/>
      </rPr>
      <t xml:space="preserve">AMM                                                                                                         </t>
    </r>
    <r>
      <rPr>
        <sz val="11"/>
        <color theme="1"/>
        <rFont val="Calibri"/>
        <family val="2"/>
        <scheme val="minor"/>
      </rPr>
      <t xml:space="preserve">
● Vascularite    
● Anemie hemolytique autoimmune    
● Pemphigus    
● Reaction greffon contre hote    
● Purpura thrombopenique idiopathique 
● Purpura thrombotique thrombocytopenique
</t>
    </r>
    <r>
      <rPr>
        <b/>
        <u/>
        <sz val="11"/>
        <color theme="1"/>
        <rFont val="Calibri"/>
        <family val="2"/>
        <scheme val="minor"/>
      </rPr>
      <t>Pour les médicaments biosimilaires</t>
    </r>
    <r>
      <rPr>
        <b/>
        <sz val="11"/>
        <color theme="1"/>
        <rFont val="Calibri"/>
        <family val="2"/>
        <scheme val="minor"/>
      </rPr>
      <t xml:space="preserve"> : 
</t>
    </r>
    <r>
      <rPr>
        <sz val="11"/>
        <color theme="1"/>
        <rFont val="Calibri"/>
        <family val="2"/>
        <scheme val="minor"/>
      </rPr>
      <t>● Lymphome folliculaire non hodgkinien     
● Lymphome diffus non hodgkinien     
● Polyarthrite rhumatoide     
● Leucémie lymphoide chronique     
● Granulomatose de Wegener     
● Polyangéite microscopique</t>
    </r>
  </si>
  <si>
    <t>Tarification responsabilité                              (€ HT)</t>
  </si>
  <si>
    <t>Tarification responsabilité                               (€ HT)</t>
  </si>
  <si>
    <t>Tarification responsabilité                                     (€ HT)</t>
  </si>
  <si>
    <t>Tarification responsabilité                                   (€ HT)</t>
  </si>
  <si>
    <t>Immunologie</t>
  </si>
  <si>
    <t>Administration toutes les 3 semaines</t>
  </si>
  <si>
    <r>
      <t xml:space="preserve">Dose de charge 
initiale
</t>
    </r>
    <r>
      <rPr>
        <sz val="10"/>
        <color theme="1"/>
        <rFont val="Calibri"/>
        <family val="2"/>
        <scheme val="minor"/>
      </rPr>
      <t>8 mg/kg</t>
    </r>
  </si>
  <si>
    <r>
      <t xml:space="preserve">Dose d'entretien
   </t>
    </r>
    <r>
      <rPr>
        <sz val="10"/>
        <color theme="1"/>
        <rFont val="Calibri"/>
        <family val="2"/>
        <scheme val="minor"/>
      </rPr>
      <t>6 mg/kg</t>
    </r>
  </si>
  <si>
    <t>Herceptin®  150 mg</t>
  </si>
  <si>
    <t>Herzuma®  150 mg</t>
  </si>
  <si>
    <t xml:space="preserve">Le traitement par Herceptin® est               fois plus couteux que le traitement par Herzuma® </t>
  </si>
  <si>
    <t xml:space="preserve">Le traitement par Herceptin® est               fois plus couteux que le 
traitement par Herzuma® </t>
  </si>
  <si>
    <t>Le traitement par Herzuma® permet d'économiser               pour 1 dose de charge chez un patient  de 70kg</t>
  </si>
  <si>
    <t>Le traitement par Herzuma® permet d'économiser               pour 1 dose d'entretien chez un patient de 70kg</t>
  </si>
  <si>
    <t>Coût pour 1 cure de traitement                                                (€ HT)</t>
  </si>
  <si>
    <t>Montant économisé par patient pour 1 cure de traitement                                                                                (€ HT)</t>
  </si>
  <si>
    <r>
      <t xml:space="preserve">Nombre de flacons pour 1 cure de traitement                    
</t>
    </r>
    <r>
      <rPr>
        <i/>
        <sz val="8"/>
        <color theme="0"/>
        <rFont val="Calibri"/>
        <family val="2"/>
        <scheme val="minor"/>
      </rPr>
      <t>(pour un patient de 70kg)</t>
    </r>
  </si>
  <si>
    <t>Administration hebdomadaire</t>
  </si>
  <si>
    <r>
      <t xml:space="preserve">Dose de charge 
initiale
</t>
    </r>
    <r>
      <rPr>
        <sz val="11"/>
        <color theme="1"/>
        <rFont val="Calibri"/>
        <family val="2"/>
        <scheme val="minor"/>
      </rPr>
      <t>4</t>
    </r>
    <r>
      <rPr>
        <sz val="10"/>
        <color theme="1"/>
        <rFont val="Calibri"/>
        <family val="2"/>
        <scheme val="minor"/>
      </rPr>
      <t xml:space="preserve"> mg/kg</t>
    </r>
  </si>
  <si>
    <r>
      <t xml:space="preserve">Dose d'entretien
  </t>
    </r>
    <r>
      <rPr>
        <sz val="11"/>
        <color theme="1"/>
        <rFont val="Calibri"/>
        <family val="2"/>
        <scheme val="minor"/>
      </rPr>
      <t xml:space="preserve"> 2</t>
    </r>
    <r>
      <rPr>
        <sz val="10"/>
        <color theme="1"/>
        <rFont val="Calibri"/>
        <family val="2"/>
        <scheme val="minor"/>
      </rPr>
      <t xml:space="preserve"> mg/kg</t>
    </r>
  </si>
  <si>
    <t>Economie générée par Herzuma® pour 1 cure 
de traitement  pour un patient de 70 kg
(dose de charge + 1 dose d'entretien)</t>
  </si>
  <si>
    <r>
      <rPr>
        <b/>
        <sz val="11"/>
        <color theme="1"/>
        <rFont val="Calibri"/>
        <family val="2"/>
        <scheme val="minor"/>
      </rPr>
      <t>424,394</t>
    </r>
    <r>
      <rPr>
        <sz val="11"/>
        <color theme="1"/>
        <rFont val="Calibri"/>
        <family val="2"/>
        <scheme val="minor"/>
      </rPr>
      <t xml:space="preserve">                     (01/01/2018)</t>
    </r>
  </si>
  <si>
    <t>Cancer du sein métastatique - Cancer du sein précoce</t>
  </si>
  <si>
    <t>Cancer gastrique</t>
  </si>
  <si>
    <r>
      <t xml:space="preserve">Dose d'entretien
  </t>
    </r>
    <r>
      <rPr>
        <sz val="11"/>
        <color theme="1"/>
        <rFont val="Calibri"/>
        <family val="2"/>
        <scheme val="minor"/>
      </rPr>
      <t xml:space="preserve"> 6</t>
    </r>
    <r>
      <rPr>
        <sz val="10"/>
        <color theme="1"/>
        <rFont val="Calibri"/>
        <family val="2"/>
        <scheme val="minor"/>
      </rPr>
      <t xml:space="preserve"> mg/kg</t>
    </r>
  </si>
  <si>
    <t>Anovulation (y compris le syndrôme des ovaires polykystiques)</t>
  </si>
  <si>
    <t>Stimulation de la croissance folliculaire multiple dans le cadre de la PMA</t>
  </si>
  <si>
    <t>Stimulation de la spermatogénèse</t>
  </si>
  <si>
    <t>Spécialités disponibles</t>
  </si>
  <si>
    <t>Gonal F® 300 UI</t>
  </si>
  <si>
    <t>Gonal F® 450 UI</t>
  </si>
  <si>
    <t>Bemfola® 300 UI</t>
  </si>
  <si>
    <t>Bemfola® 450 UI</t>
  </si>
  <si>
    <t>Ovaleap® 300 UI</t>
  </si>
  <si>
    <t>Ovaleap® 450 UI</t>
  </si>
  <si>
    <r>
      <t xml:space="preserve">Nombre D'UI pour                                   14 jours de traitement                      
</t>
    </r>
    <r>
      <rPr>
        <i/>
        <sz val="8"/>
        <color theme="0"/>
        <rFont val="Calibri"/>
        <family val="2"/>
        <scheme val="minor"/>
      </rPr>
      <t>(pour un patient de 70kg)</t>
    </r>
  </si>
  <si>
    <t xml:space="preserve">Le traitement par Gonal F® est               fois plus couteux que le traitement par Ovaleap® </t>
  </si>
  <si>
    <t>Le traitement par Ovaleap® permet d'économiser               pour 14 jours de traitement chez un patient  de 70kg</t>
  </si>
  <si>
    <t>Gonal F® 900 UI</t>
  </si>
  <si>
    <t>Ovaleap® 900 UI</t>
  </si>
  <si>
    <t>Gonal F® 900UI</t>
  </si>
  <si>
    <t>Le traitement par Gonal F® est               fois plus couteux que le traitement par Bemfola®</t>
  </si>
  <si>
    <t>Le traitement par Bemfola® permet d'économiser               pour 10 jours de traitement chez un patient  de 70kg</t>
  </si>
  <si>
    <t>Le traitement par Ovaleap® permet d'économiser               pour 10 jours de traitement chez un patient  de 70kg</t>
  </si>
  <si>
    <t xml:space="preserve">Le traitement par Gonal-F® est                fois plus couteux que le traitement par Ovaleap® </t>
  </si>
  <si>
    <t>Le traitement par Ovaleap® permet d'économiser               pour 4 mois de traitement chez un patient de 
70kg</t>
  </si>
  <si>
    <r>
      <t xml:space="preserve">Cout traitement phase initiale
 </t>
    </r>
    <r>
      <rPr>
        <sz val="8"/>
        <rFont val="Calibri"/>
        <family val="2"/>
        <scheme val="minor"/>
      </rPr>
      <t>(75UI / injection)</t>
    </r>
  </si>
  <si>
    <t xml:space="preserve">Bemfola® </t>
  </si>
  <si>
    <t>Economie générée Benfola®</t>
  </si>
  <si>
    <t>Economie générée Ovaleap®</t>
  </si>
  <si>
    <r>
      <t xml:space="preserve">Cout traitement phase initiale
 </t>
    </r>
    <r>
      <rPr>
        <sz val="8"/>
        <rFont val="Calibri"/>
        <family val="2"/>
        <scheme val="minor"/>
      </rPr>
      <t>(150UI / injection)</t>
    </r>
  </si>
  <si>
    <r>
      <t xml:space="preserve">Cout traitement phase initiale                   
</t>
    </r>
    <r>
      <rPr>
        <sz val="8"/>
        <rFont val="Calibri"/>
        <family val="2"/>
        <scheme val="minor"/>
      </rPr>
      <t>(225UI / injection)</t>
    </r>
  </si>
  <si>
    <r>
      <t xml:space="preserve">Cout traitement phase initiale                   
</t>
    </r>
    <r>
      <rPr>
        <sz val="8"/>
        <rFont val="Calibri"/>
        <family val="2"/>
        <scheme val="minor"/>
      </rPr>
      <t>(150UI / injection)</t>
    </r>
  </si>
  <si>
    <t>Coût en ville pour 10 joursde traitement (TTC) 
pour un patient de 70kg</t>
  </si>
  <si>
    <t>Coût en ville pour 14 joursde traitement (TTC) 
pour un patient de 70kg</t>
  </si>
  <si>
    <t>Bemfola®</t>
  </si>
  <si>
    <t>Ovaleap®</t>
  </si>
  <si>
    <t>Coût en ville pour  5 jours de traitement                                              (TTC)</t>
  </si>
  <si>
    <t>L’ensemble de ce document (contenu et présentation) constitue une œuvre protégée par la législation française et internationale en vigueur sur le droit d’auteur et d’une manière générale sur la propriété intellectuelle et industrielle.</t>
  </si>
  <si>
    <t>Tous les droits de propriété intellectuelle et industrielle dont en particulier  les droits de reproduction et d’extraction sur tout support, de tout ou partie des données de ce document, ainsi que les droits de représentation et droits de reproduction sur tout support,  les droits de modification, d’adaptation ou de traduction, sont réservés exclusivement à l'OMéDIT Normandie.</t>
  </si>
  <si>
    <t>La reproduction partielle ou intégrale de ce présent document sur un support électronique quel qu’il soit, est formellement interdite, sans l’accord écrit et préalable de l'OMéDIT Normandie.</t>
  </si>
  <si>
    <t>La reproduction du document sur un support papier demeure autorisée, sous réserve du respect des conditions cumulatives suivantes : gratuité de la diffusion, respect de l’intégrité et de la finalité des documents reproduits (ni modifications, ni altérations), respect de la finalité du document dans l’utilisation de ces informations et éléments, citation claire et lisible de la source avec mention du nom du site, de son adresse internet et du copyright OMéDIT Normandie.</t>
  </si>
  <si>
    <t>Par ailleurs, toutes les marques citées et logos représentés sur ce site sont propriété de leurs titulaires respectifs.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</si>
</sst>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43" formatCode="_-* #,##0.00\ _€_-;\-* #,##0.00\ _€_-;_-* &quot;-&quot;??\ _€_-;_-@_-"/>
    <numFmt numFmtId="164" formatCode="_-* #,##0.00\ [$€-40C]_-;\-* #,##0.00\ [$€-40C]_-;_-* &quot;-&quot;??\ [$€-40C]_-;_-@_-"/>
    <numFmt numFmtId="165" formatCode="0.0"/>
    <numFmt numFmtId="166" formatCode="#,##0.0_ ;\-#,##0.0\ "/>
  </numFmts>
  <fonts count="80" x14ac:knownFonts="1">
    <font>
      <sz val="11"/>
      <color theme="1"/>
      <name val="Calibri"/>
      <family val="2"/>
      <scheme val="minor"/>
    </font>
    <font>
      <b/>
      <sz val="11"/>
      <color theme="1"/>
      <name val="Calibri"/>
      <family val="2"/>
      <scheme val="minor"/>
    </font>
    <font>
      <sz val="18"/>
      <color theme="1"/>
      <name val="Calibri"/>
      <family val="2"/>
      <scheme val="minor"/>
    </font>
    <font>
      <u/>
      <sz val="11"/>
      <color theme="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20"/>
      <color theme="0"/>
      <name val="Calibri"/>
      <family val="2"/>
      <scheme val="minor"/>
    </font>
    <font>
      <b/>
      <sz val="12"/>
      <color theme="0"/>
      <name val="Calibri"/>
      <family val="2"/>
      <scheme val="minor"/>
    </font>
    <font>
      <b/>
      <i/>
      <sz val="11"/>
      <color theme="1"/>
      <name val="Calibri"/>
      <family val="2"/>
      <scheme val="minor"/>
    </font>
    <font>
      <sz val="11"/>
      <color theme="1"/>
      <name val="Calibri"/>
      <family val="2"/>
    </font>
    <font>
      <sz val="8.8000000000000007"/>
      <color theme="1"/>
      <name val="Calibri"/>
      <family val="2"/>
    </font>
    <font>
      <b/>
      <sz val="11"/>
      <color rgb="FF0070C0"/>
      <name val="Calibri"/>
      <family val="2"/>
      <scheme val="minor"/>
    </font>
    <font>
      <b/>
      <u/>
      <sz val="11"/>
      <color rgb="FF0070C0"/>
      <name val="Calibri"/>
      <family val="2"/>
      <scheme val="minor"/>
    </font>
    <font>
      <sz val="11"/>
      <color rgb="FF0070C0"/>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b/>
      <u/>
      <sz val="12"/>
      <color rgb="FF0070C0"/>
      <name val="Calibri"/>
      <family val="2"/>
      <scheme val="minor"/>
    </font>
    <font>
      <sz val="12"/>
      <color rgb="FF0070C0"/>
      <name val="Calibri"/>
      <family val="2"/>
    </font>
    <font>
      <sz val="12"/>
      <color rgb="FF0070C0"/>
      <name val="Calibri"/>
      <family val="2"/>
      <scheme val="minor"/>
    </font>
    <font>
      <b/>
      <sz val="12"/>
      <color rgb="FF0070C0"/>
      <name val="Calibri"/>
      <family val="2"/>
    </font>
    <font>
      <sz val="8"/>
      <color theme="0"/>
      <name val="Calibri"/>
      <family val="2"/>
      <scheme val="minor"/>
    </font>
    <font>
      <sz val="11"/>
      <color rgb="FFFF0000"/>
      <name val="Calibri"/>
      <family val="2"/>
      <scheme val="minor"/>
    </font>
    <font>
      <sz val="10"/>
      <color theme="1"/>
      <name val="Calibri"/>
      <family val="2"/>
      <scheme val="minor"/>
    </font>
    <font>
      <b/>
      <sz val="11"/>
      <color rgb="FFFF0000"/>
      <name val="Calibri"/>
      <family val="2"/>
      <scheme val="minor"/>
    </font>
    <font>
      <sz val="12"/>
      <color rgb="FFFF0000"/>
      <name val="Calibri"/>
      <family val="2"/>
      <scheme val="minor"/>
    </font>
    <font>
      <b/>
      <u/>
      <sz val="11"/>
      <color theme="1"/>
      <name val="Calibri"/>
      <family val="2"/>
      <scheme val="minor"/>
    </font>
    <font>
      <b/>
      <sz val="9"/>
      <color theme="0"/>
      <name val="Calibri"/>
      <family val="2"/>
      <scheme val="minor"/>
    </font>
    <font>
      <sz val="11"/>
      <color theme="5"/>
      <name val="Calibri"/>
      <family val="2"/>
      <scheme val="minor"/>
    </font>
    <font>
      <b/>
      <i/>
      <sz val="11"/>
      <color theme="1" tint="0.34998626667073579"/>
      <name val="Calibri"/>
      <family val="2"/>
      <scheme val="minor"/>
    </font>
    <font>
      <b/>
      <i/>
      <u/>
      <sz val="11"/>
      <color theme="1" tint="0.34998626667073579"/>
      <name val="Calibri"/>
      <family val="2"/>
      <scheme val="minor"/>
    </font>
    <font>
      <sz val="11"/>
      <color theme="3"/>
      <name val="Calibri"/>
      <family val="2"/>
      <scheme val="minor"/>
    </font>
    <font>
      <b/>
      <u/>
      <sz val="12"/>
      <color theme="1"/>
      <name val="Calibri"/>
      <family val="2"/>
      <scheme val="minor"/>
    </font>
    <font>
      <sz val="12"/>
      <name val="Calibri"/>
      <family val="2"/>
      <scheme val="minor"/>
    </font>
    <font>
      <sz val="12"/>
      <color theme="7"/>
      <name val="Calibri"/>
      <family val="2"/>
      <scheme val="minor"/>
    </font>
    <font>
      <sz val="11"/>
      <color theme="7"/>
      <name val="Calibri"/>
      <family val="2"/>
      <scheme val="minor"/>
    </font>
    <font>
      <sz val="11"/>
      <color rgb="FFC00000"/>
      <name val="Calibri"/>
      <family val="2"/>
      <scheme val="minor"/>
    </font>
    <font>
      <sz val="12"/>
      <color theme="6" tint="-0.249977111117893"/>
      <name val="Calibri"/>
      <family val="2"/>
      <scheme val="minor"/>
    </font>
    <font>
      <sz val="11"/>
      <color theme="6" tint="-0.249977111117893"/>
      <name val="Calibri"/>
      <family val="2"/>
      <scheme val="minor"/>
    </font>
    <font>
      <sz val="11"/>
      <color theme="0"/>
      <name val="Calibri"/>
      <family val="2"/>
    </font>
    <font>
      <b/>
      <sz val="12"/>
      <name val="Calibri"/>
      <family val="2"/>
      <scheme val="minor"/>
    </font>
    <font>
      <sz val="9"/>
      <name val="Calibri"/>
      <family val="2"/>
      <scheme val="minor"/>
    </font>
    <font>
      <vertAlign val="superscript"/>
      <sz val="11"/>
      <color theme="1"/>
      <name val="Calibri"/>
      <family val="2"/>
      <scheme val="minor"/>
    </font>
    <font>
      <b/>
      <i/>
      <sz val="11"/>
      <name val="Calibri"/>
      <family val="2"/>
      <scheme val="minor"/>
    </font>
    <font>
      <b/>
      <sz val="10"/>
      <name val="Calibri"/>
      <family val="2"/>
      <scheme val="minor"/>
    </font>
    <font>
      <b/>
      <u/>
      <sz val="9"/>
      <color theme="0"/>
      <name val="Calibri"/>
      <family val="2"/>
      <scheme val="minor"/>
    </font>
    <font>
      <sz val="8"/>
      <name val="Calibri"/>
      <family val="2"/>
      <scheme val="minor"/>
    </font>
    <font>
      <b/>
      <sz val="11"/>
      <color theme="6" tint="-0.249977111117893"/>
      <name val="Calibri"/>
      <family val="2"/>
      <scheme val="minor"/>
    </font>
    <font>
      <b/>
      <sz val="13"/>
      <color theme="3"/>
      <name val="Calibri"/>
      <family val="2"/>
      <scheme val="minor"/>
    </font>
    <font>
      <sz val="13"/>
      <color theme="1"/>
      <name val="Calibri"/>
      <family val="2"/>
      <scheme val="minor"/>
    </font>
    <font>
      <b/>
      <sz val="13"/>
      <color theme="3" tint="-0.249977111117893"/>
      <name val="Calibri"/>
      <family val="2"/>
      <scheme val="minor"/>
    </font>
    <font>
      <u/>
      <sz val="11"/>
      <color theme="10"/>
      <name val="Calibri"/>
      <family val="2"/>
      <scheme val="minor"/>
    </font>
    <font>
      <b/>
      <i/>
      <sz val="13"/>
      <color theme="3"/>
      <name val="Calibri"/>
      <family val="2"/>
      <scheme val="minor"/>
    </font>
    <font>
      <b/>
      <sz val="13"/>
      <name val="Calibri"/>
      <family val="2"/>
      <scheme val="minor"/>
    </font>
    <font>
      <sz val="11"/>
      <color rgb="FFC00000"/>
      <name val="Wingdings 2"/>
      <family val="1"/>
      <charset val="2"/>
    </font>
    <font>
      <sz val="13"/>
      <color rgb="FFC00000"/>
      <name val="Wingdings 2"/>
      <family val="1"/>
      <charset val="2"/>
    </font>
    <font>
      <sz val="13"/>
      <name val="Calibri"/>
      <family val="2"/>
      <scheme val="minor"/>
    </font>
    <font>
      <b/>
      <i/>
      <u/>
      <sz val="13"/>
      <color theme="6"/>
      <name val="Calibri"/>
      <family val="2"/>
      <scheme val="minor"/>
    </font>
    <font>
      <i/>
      <sz val="13"/>
      <color theme="3"/>
      <name val="Calibri"/>
      <family val="2"/>
      <scheme val="minor"/>
    </font>
    <font>
      <i/>
      <sz val="11"/>
      <color theme="3"/>
      <name val="Calibri"/>
      <family val="2"/>
      <scheme val="minor"/>
    </font>
    <font>
      <b/>
      <sz val="11"/>
      <color rgb="FFC00000"/>
      <name val="Calibri"/>
      <family val="2"/>
      <scheme val="minor"/>
    </font>
    <font>
      <b/>
      <i/>
      <sz val="13"/>
      <color theme="0"/>
      <name val="Calibri"/>
      <family val="2"/>
      <scheme val="minor"/>
    </font>
    <font>
      <i/>
      <sz val="8"/>
      <color theme="0"/>
      <name val="Calibri"/>
      <family val="2"/>
      <scheme val="minor"/>
    </font>
    <font>
      <i/>
      <sz val="12"/>
      <name val="Calibri"/>
      <family val="2"/>
      <scheme val="minor"/>
    </font>
    <font>
      <b/>
      <u/>
      <sz val="12"/>
      <name val="Calibri"/>
      <family val="2"/>
      <scheme val="minor"/>
    </font>
    <font>
      <b/>
      <u/>
      <sz val="12"/>
      <color rgb="FFC00000"/>
      <name val="Calibri"/>
      <family val="2"/>
      <scheme val="minor"/>
    </font>
    <font>
      <b/>
      <sz val="10"/>
      <color rgb="FFC00000"/>
      <name val="Calibri"/>
      <family val="2"/>
      <scheme val="minor"/>
    </font>
    <font>
      <b/>
      <sz val="9"/>
      <name val="Calibri"/>
      <family val="2"/>
      <scheme val="minor"/>
    </font>
    <font>
      <b/>
      <sz val="9"/>
      <color rgb="FFC00000"/>
      <name val="Calibri"/>
      <family val="2"/>
      <scheme val="minor"/>
    </font>
    <font>
      <b/>
      <sz val="9.5"/>
      <name val="Calibri"/>
      <family val="2"/>
      <scheme val="minor"/>
    </font>
    <font>
      <b/>
      <sz val="11"/>
      <color theme="1"/>
      <name val="Calibri"/>
      <family val="2"/>
    </font>
    <font>
      <sz val="10"/>
      <name val="Calibri"/>
      <family val="2"/>
      <scheme val="minor"/>
    </font>
    <font>
      <b/>
      <sz val="11"/>
      <color theme="4" tint="0.79998168889431442"/>
      <name val="Calibri"/>
      <family val="2"/>
      <scheme val="minor"/>
    </font>
    <font>
      <u/>
      <sz val="11"/>
      <name val="Calibri"/>
      <family val="2"/>
      <scheme val="minor"/>
    </font>
    <font>
      <i/>
      <sz val="11"/>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rgb="FFF4F7FA"/>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gray125">
        <fgColor theme="0" tint="-0.24994659260841701"/>
        <bgColor theme="0" tint="-4.9989318521683403E-2"/>
      </patternFill>
    </fill>
    <fill>
      <patternFill patternType="gray125">
        <fgColor theme="0" tint="-0.24994659260841701"/>
        <bgColor indexed="65"/>
      </patternFill>
    </fill>
    <fill>
      <patternFill patternType="solid">
        <fgColor rgb="FFFFFFCC"/>
        <bgColor indexed="64"/>
      </patternFill>
    </fill>
    <fill>
      <patternFill patternType="gray125">
        <fgColor theme="0" tint="-0.14996795556505021"/>
        <bgColor indexed="65"/>
      </patternFill>
    </fill>
  </fills>
  <borders count="3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double">
        <color theme="0" tint="-0.14999847407452621"/>
      </bottom>
      <diagonal/>
    </border>
    <border>
      <left style="thin">
        <color theme="0" tint="-0.14999847407452621"/>
      </left>
      <right style="thin">
        <color theme="0" tint="-0.14999847407452621"/>
      </right>
      <top style="thin">
        <color theme="0" tint="-0.14996795556505021"/>
      </top>
      <bottom style="double">
        <color theme="0" tint="-0.149998474074526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6795556505021"/>
      </right>
      <top style="thin">
        <color theme="0" tint="-0.14996795556505021"/>
      </top>
      <bottom style="double">
        <color theme="0" tint="-0.14999847407452621"/>
      </bottom>
      <diagonal/>
    </border>
    <border>
      <left/>
      <right style="thin">
        <color theme="0" tint="-0.14996795556505021"/>
      </right>
      <top/>
      <bottom/>
      <diagonal/>
    </border>
    <border>
      <left style="thin">
        <color theme="0" tint="-0.14996795556505021"/>
      </left>
      <right style="thin">
        <color theme="0" tint="-0.14996795556505021"/>
      </right>
      <top style="thin">
        <color theme="0" tint="-0.14996795556505021"/>
      </top>
      <bottom style="double">
        <color theme="0" tint="-0.14999847407452621"/>
      </bottom>
      <diagonal/>
    </border>
    <border>
      <left style="thin">
        <color theme="0"/>
      </left>
      <right style="thin">
        <color theme="0"/>
      </right>
      <top style="thin">
        <color theme="0"/>
      </top>
      <bottom style="thin">
        <color theme="0"/>
      </bottom>
      <diagonal/>
    </border>
    <border>
      <left style="thin">
        <color theme="0" tint="-0.14999847407452621"/>
      </left>
      <right/>
      <top style="thin">
        <color theme="0" tint="-0.14999847407452621"/>
      </top>
      <bottom style="double">
        <color theme="0" tint="-0.14999847407452621"/>
      </bottom>
      <diagonal/>
    </border>
    <border>
      <left style="thin">
        <color theme="0" tint="-0.14999847407452621"/>
      </left>
      <right style="thin">
        <color theme="0" tint="-0.14999847407452621"/>
      </right>
      <top/>
      <bottom style="double">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bottom/>
      <diagonal/>
    </border>
    <border>
      <left style="thin">
        <color theme="0" tint="-0.14999847407452621"/>
      </left>
      <right style="thin">
        <color theme="0" tint="-0.14996795556505021"/>
      </right>
      <top/>
      <bottom/>
      <diagonal/>
    </border>
    <border>
      <left/>
      <right/>
      <top/>
      <bottom style="double">
        <color theme="0" tint="-0.14999847407452621"/>
      </bottom>
      <diagonal/>
    </border>
    <border>
      <left style="thin">
        <color theme="0" tint="-0.14999847407452621"/>
      </left>
      <right/>
      <top/>
      <bottom style="double">
        <color theme="0" tint="-0.14999847407452621"/>
      </bottom>
      <diagonal/>
    </border>
    <border>
      <left/>
      <right style="thin">
        <color theme="0" tint="-0.14999847407452621"/>
      </right>
      <top/>
      <bottom style="double">
        <color theme="0" tint="-0.14999847407452621"/>
      </bottom>
      <diagonal/>
    </border>
    <border>
      <left style="thin">
        <color theme="0" tint="-0.14999847407452621"/>
      </left>
      <right style="thin">
        <color theme="0" tint="-0.14996795556505021"/>
      </right>
      <top style="thin">
        <color theme="0" tint="-0.14999847407452621"/>
      </top>
      <bottom style="double">
        <color theme="0" tint="-0.14999847407452621"/>
      </bottom>
      <diagonal/>
    </border>
    <border>
      <left style="thin">
        <color theme="0" tint="-0.14996795556505021"/>
      </left>
      <right style="thin">
        <color theme="0" tint="-0.14996795556505021"/>
      </right>
      <top style="thin">
        <color theme="0" tint="-0.14999847407452621"/>
      </top>
      <bottom style="double">
        <color theme="0" tint="-0.14999847407452621"/>
      </bottom>
      <diagonal/>
    </border>
    <border>
      <left style="thin">
        <color theme="0" tint="-0.14996795556505021"/>
      </left>
      <right style="thin">
        <color theme="0" tint="-0.14996795556505021"/>
      </right>
      <top style="thin">
        <color theme="0" tint="-0.14996795556505021"/>
      </top>
      <bottom/>
      <diagonal/>
    </border>
    <border>
      <left/>
      <right/>
      <top/>
      <bottom style="dotted">
        <color theme="0"/>
      </bottom>
      <diagonal/>
    </border>
    <border>
      <left/>
      <right/>
      <top style="dotted">
        <color theme="0"/>
      </top>
      <bottom/>
      <diagonal/>
    </border>
    <border>
      <left/>
      <right style="thin">
        <color theme="0"/>
      </right>
      <top/>
      <bottom/>
      <diagonal/>
    </border>
    <border>
      <left style="thin">
        <color theme="0" tint="-0.14996795556505021"/>
      </left>
      <right/>
      <top style="thin">
        <color theme="0" tint="-0.14996795556505021"/>
      </top>
      <bottom style="dotted">
        <color theme="0" tint="-0.14996795556505021"/>
      </bottom>
      <diagonal/>
    </border>
    <border>
      <left/>
      <right style="thin">
        <color theme="0" tint="-0.14996795556505021"/>
      </right>
      <top style="thin">
        <color theme="0" tint="-0.14996795556505021"/>
      </top>
      <bottom style="dotted">
        <color theme="0" tint="-0.14996795556505021"/>
      </bottom>
      <diagonal/>
    </border>
    <border>
      <left style="thin">
        <color theme="0" tint="-0.14996795556505021"/>
      </left>
      <right/>
      <top style="dotted">
        <color theme="0" tint="-0.14996795556505021"/>
      </top>
      <bottom style="dotted">
        <color theme="0" tint="-0.14996795556505021"/>
      </bottom>
      <diagonal/>
    </border>
    <border>
      <left/>
      <right style="thin">
        <color theme="0" tint="-0.14996795556505021"/>
      </right>
      <top style="dotted">
        <color theme="0" tint="-0.14996795556505021"/>
      </top>
      <bottom style="dotted">
        <color theme="0" tint="-0.14996795556505021"/>
      </bottom>
      <diagonal/>
    </border>
    <border>
      <left style="thin">
        <color theme="0" tint="-0.14996795556505021"/>
      </left>
      <right/>
      <top style="dotted">
        <color theme="0" tint="-0.14996795556505021"/>
      </top>
      <bottom style="thin">
        <color theme="0" tint="-0.14996795556505021"/>
      </bottom>
      <diagonal/>
    </border>
    <border>
      <left/>
      <right style="thin">
        <color theme="0" tint="-0.14996795556505021"/>
      </right>
      <top style="dotted">
        <color theme="0" tint="-0.14996795556505021"/>
      </top>
      <bottom style="thin">
        <color theme="0" tint="-0.14996795556505021"/>
      </bottom>
      <diagonal/>
    </border>
    <border>
      <left style="thin">
        <color theme="0"/>
      </left>
      <right style="thin">
        <color theme="0"/>
      </right>
      <top/>
      <bottom/>
      <diagonal/>
    </border>
    <border>
      <left style="thin">
        <color theme="0"/>
      </left>
      <right/>
      <top/>
      <bottom/>
      <diagonal/>
    </border>
    <border>
      <left style="thin">
        <color theme="0" tint="-0.14996795556505021"/>
      </left>
      <right style="thin">
        <color theme="0" tint="-0.14993743705557422"/>
      </right>
      <top style="thin">
        <color theme="0" tint="-0.14996795556505021"/>
      </top>
      <bottom style="dotted">
        <color theme="0" tint="-0.14996795556505021"/>
      </bottom>
      <diagonal/>
    </border>
    <border>
      <left style="thin">
        <color theme="0" tint="-0.14993743705557422"/>
      </left>
      <right style="thin">
        <color theme="0" tint="-0.14996795556505021"/>
      </right>
      <top style="thin">
        <color theme="0" tint="-0.14996795556505021"/>
      </top>
      <bottom style="dotted">
        <color theme="0" tint="-0.14996795556505021"/>
      </bottom>
      <diagonal/>
    </border>
    <border>
      <left style="thin">
        <color theme="0" tint="-0.14996795556505021"/>
      </left>
      <right style="thin">
        <color theme="0" tint="-0.14993743705557422"/>
      </right>
      <top style="dotted">
        <color theme="0" tint="-0.14996795556505021"/>
      </top>
      <bottom style="dotted">
        <color theme="0" tint="-0.14996795556505021"/>
      </bottom>
      <diagonal/>
    </border>
    <border>
      <left style="thin">
        <color theme="0" tint="-0.14993743705557422"/>
      </left>
      <right style="thin">
        <color theme="0" tint="-0.14996795556505021"/>
      </right>
      <top style="dotted">
        <color theme="0" tint="-0.14996795556505021"/>
      </top>
      <bottom style="dotted">
        <color theme="0" tint="-0.14996795556505021"/>
      </bottom>
      <diagonal/>
    </border>
    <border>
      <left style="thin">
        <color theme="0" tint="-0.14996795556505021"/>
      </left>
      <right style="thin">
        <color theme="0" tint="-0.14993743705557422"/>
      </right>
      <top style="dotted">
        <color theme="0" tint="-0.14996795556505021"/>
      </top>
      <bottom style="thin">
        <color theme="0" tint="-0.14996795556505021"/>
      </bottom>
      <diagonal/>
    </border>
    <border>
      <left style="thin">
        <color theme="0" tint="-0.14993743705557422"/>
      </left>
      <right style="thin">
        <color theme="0" tint="-0.14996795556505021"/>
      </right>
      <top style="dotted">
        <color theme="0" tint="-0.14996795556505021"/>
      </top>
      <bottom style="thin">
        <color theme="0" tint="-0.14996795556505021"/>
      </bottom>
      <diagonal/>
    </border>
    <border>
      <left style="thin">
        <color theme="0" tint="-0.14996795556505021"/>
      </left>
      <right/>
      <top style="dotted">
        <color theme="0" tint="-0.14996795556505021"/>
      </top>
      <bottom/>
      <diagonal/>
    </border>
    <border>
      <left/>
      <right style="thin">
        <color theme="0" tint="-0.14996795556505021"/>
      </right>
      <top style="dotted">
        <color theme="0" tint="-0.14996795556505021"/>
      </top>
      <bottom/>
      <diagonal/>
    </border>
    <border>
      <left style="thin">
        <color theme="0" tint="-0.14996795556505021"/>
      </left>
      <right/>
      <top/>
      <bottom style="dotted">
        <color theme="0" tint="-0.14996795556505021"/>
      </bottom>
      <diagonal/>
    </border>
    <border>
      <left/>
      <right style="thin">
        <color theme="0" tint="-0.14996795556505021"/>
      </right>
      <top/>
      <bottom style="dotted">
        <color theme="0" tint="-0.14996795556505021"/>
      </bottom>
      <diagonal/>
    </border>
    <border>
      <left style="thin">
        <color theme="0" tint="-0.14996795556505021"/>
      </left>
      <right/>
      <top style="dotted">
        <color theme="0" tint="-0.14996795556505021"/>
      </top>
      <bottom style="thin">
        <color theme="0" tint="-0.14993743705557422"/>
      </bottom>
      <diagonal/>
    </border>
    <border>
      <left/>
      <right style="thin">
        <color theme="0" tint="-0.14996795556505021"/>
      </right>
      <top style="dotted">
        <color theme="0" tint="-0.14996795556505021"/>
      </top>
      <bottom style="thin">
        <color theme="0" tint="-0.14993743705557422"/>
      </bottom>
      <diagonal/>
    </border>
    <border>
      <left style="thin">
        <color theme="0" tint="-0.14996795556505021"/>
      </left>
      <right/>
      <top style="thin">
        <color theme="0" tint="-0.14996795556505021"/>
      </top>
      <bottom style="dotted">
        <color theme="0" tint="-0.14993743705557422"/>
      </bottom>
      <diagonal/>
    </border>
    <border>
      <left/>
      <right style="thin">
        <color theme="0" tint="-0.14996795556505021"/>
      </right>
      <top style="thin">
        <color theme="0" tint="-0.14996795556505021"/>
      </top>
      <bottom style="dotted">
        <color theme="0" tint="-0.14993743705557422"/>
      </bottom>
      <diagonal/>
    </border>
    <border>
      <left/>
      <right style="thin">
        <color theme="0" tint="-0.14996795556505021"/>
      </right>
      <top style="dotted">
        <color theme="0" tint="-0.14993743705557422"/>
      </top>
      <bottom style="dotted">
        <color theme="0" tint="-0.14993743705557422"/>
      </bottom>
      <diagonal/>
    </border>
    <border>
      <left/>
      <right style="thin">
        <color theme="0" tint="-0.14996795556505021"/>
      </right>
      <top style="dotted">
        <color theme="0" tint="-0.14993743705557422"/>
      </top>
      <bottom style="thin">
        <color theme="0" tint="-0.14993743705557422"/>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0" tint="-0.14993743705557422"/>
      </left>
      <right style="thin">
        <color theme="0" tint="-0.14996795556505021"/>
      </right>
      <top style="dotted">
        <color theme="0" tint="-0.14996795556505021"/>
      </top>
      <bottom style="thin">
        <color theme="0" tint="-0.14993743705557422"/>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style="thin">
        <color theme="0"/>
      </right>
      <top style="dotted">
        <color indexed="64"/>
      </top>
      <bottom style="dotted">
        <color indexed="64"/>
      </bottom>
      <diagonal/>
    </border>
    <border>
      <left style="thin">
        <color theme="0"/>
      </left>
      <right style="thin">
        <color theme="0"/>
      </right>
      <top style="dotted">
        <color indexed="64"/>
      </top>
      <bottom/>
      <diagonal/>
    </border>
    <border>
      <left style="thin">
        <color theme="0"/>
      </left>
      <right/>
      <top style="dotted">
        <color indexed="64"/>
      </top>
      <bottom style="dotted">
        <color indexed="64"/>
      </bottom>
      <diagonal/>
    </border>
    <border>
      <left style="thin">
        <color theme="0"/>
      </left>
      <right/>
      <top style="dotted">
        <color indexed="64"/>
      </top>
      <bottom/>
      <diagonal/>
    </border>
    <border>
      <left/>
      <right/>
      <top/>
      <bottom style="thin">
        <color theme="0"/>
      </bottom>
      <diagonal/>
    </border>
    <border>
      <left style="thin">
        <color theme="0"/>
      </left>
      <right style="thin">
        <color theme="0"/>
      </right>
      <top/>
      <bottom style="dotted">
        <color indexed="64"/>
      </bottom>
      <diagonal/>
    </border>
    <border>
      <left style="thin">
        <color theme="0"/>
      </left>
      <right/>
      <top/>
      <bottom style="dotted">
        <color indexed="64"/>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dotted">
        <color theme="0" tint="-0.14993743705557422"/>
      </bottom>
      <diagonal/>
    </border>
    <border>
      <left/>
      <right style="thin">
        <color theme="0" tint="-0.14996795556505021"/>
      </right>
      <top/>
      <bottom style="dotted">
        <color theme="0" tint="-0.14993743705557422"/>
      </bottom>
      <diagonal/>
    </border>
    <border>
      <left style="thin">
        <color theme="0" tint="-0.14996795556505021"/>
      </left>
      <right/>
      <top style="dotted">
        <color theme="0" tint="-0.14993743705557422"/>
      </top>
      <bottom/>
      <diagonal/>
    </border>
    <border>
      <left/>
      <right style="thin">
        <color theme="0" tint="-0.14996795556505021"/>
      </right>
      <top style="dotted">
        <color theme="0" tint="-0.14993743705557422"/>
      </top>
      <bottom/>
      <diagonal/>
    </border>
    <border>
      <left style="thin">
        <color theme="0" tint="-0.14996795556505021"/>
      </left>
      <right/>
      <top/>
      <bottom style="thin">
        <color theme="0" tint="-0.14993743705557422"/>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6795556505021"/>
      </bottom>
      <diagonal/>
    </border>
    <border>
      <left style="thin">
        <color theme="0" tint="-0.14996795556505021"/>
      </left>
      <right/>
      <top style="thin">
        <color theme="0" tint="-0.14993743705557422"/>
      </top>
      <bottom/>
      <diagonal/>
    </border>
    <border>
      <left/>
      <right style="thin">
        <color theme="0" tint="-0.14996795556505021"/>
      </right>
      <top style="thin">
        <color theme="0" tint="-0.14993743705557422"/>
      </top>
      <bottom/>
      <diagonal/>
    </border>
    <border>
      <left style="thin">
        <color theme="0" tint="-0.14996795556505021"/>
      </left>
      <right/>
      <top/>
      <bottom/>
      <diagonal/>
    </border>
    <border>
      <left/>
      <right/>
      <top/>
      <bottom style="thin">
        <color theme="0" tint="-0.14996795556505021"/>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right style="thin">
        <color theme="0" tint="-0.14993743705557422"/>
      </right>
      <top/>
      <bottom style="thin">
        <color theme="0" tint="-0.14996795556505021"/>
      </bottom>
      <diagonal/>
    </border>
    <border>
      <left style="thin">
        <color theme="0" tint="-0.14996795556505021"/>
      </left>
      <right style="thin">
        <color theme="0" tint="-0.14993743705557422"/>
      </right>
      <top/>
      <bottom/>
      <diagonal/>
    </border>
    <border>
      <left style="thin">
        <color theme="0" tint="-0.14996795556505021"/>
      </left>
      <right style="thin">
        <color theme="0" tint="-0.14993743705557422"/>
      </right>
      <top/>
      <bottom style="thin">
        <color theme="0" tint="-0.14996795556505021"/>
      </bottom>
      <diagonal/>
    </border>
    <border>
      <left style="thin">
        <color theme="0" tint="-0.14993743705557422"/>
      </left>
      <right/>
      <top style="thin">
        <color theme="0" tint="-0.14993743705557422"/>
      </top>
      <bottom style="dotted">
        <color theme="0" tint="-0.14990691854609822"/>
      </bottom>
      <diagonal/>
    </border>
    <border>
      <left/>
      <right/>
      <top style="thin">
        <color theme="0" tint="-0.14993743705557422"/>
      </top>
      <bottom style="dotted">
        <color theme="0" tint="-0.14990691854609822"/>
      </bottom>
      <diagonal/>
    </border>
    <border>
      <left/>
      <right style="thin">
        <color theme="0" tint="-0.14993743705557422"/>
      </right>
      <top style="thin">
        <color theme="0" tint="-0.14993743705557422"/>
      </top>
      <bottom style="dotted">
        <color theme="0" tint="-0.14990691854609822"/>
      </bottom>
      <diagonal/>
    </border>
    <border>
      <left/>
      <right style="thin">
        <color theme="0" tint="-0.14996795556505021"/>
      </right>
      <top style="thin">
        <color theme="0" tint="-0.14993743705557422"/>
      </top>
      <bottom style="dotted">
        <color theme="0" tint="-0.14990691854609822"/>
      </bottom>
      <diagonal/>
    </border>
    <border>
      <left style="thin">
        <color theme="0" tint="-0.14993743705557422"/>
      </left>
      <right/>
      <top/>
      <bottom style="thin">
        <color theme="0" tint="-0.14993743705557422"/>
      </bottom>
      <diagonal/>
    </border>
    <border>
      <left/>
      <right/>
      <top style="thin">
        <color theme="0" tint="-0.14996795556505021"/>
      </top>
      <bottom style="dotted">
        <color theme="0" tint="-0.14993743705557422"/>
      </bottom>
      <diagonal/>
    </border>
    <border>
      <left/>
      <right style="thin">
        <color theme="0" tint="-0.14993743705557422"/>
      </right>
      <top style="thin">
        <color theme="0" tint="-0.14996795556505021"/>
      </top>
      <bottom style="dotted">
        <color theme="0" tint="-0.14993743705557422"/>
      </bottom>
      <diagonal/>
    </border>
    <border>
      <left style="thin">
        <color theme="0" tint="-0.14993743705557422"/>
      </left>
      <right/>
      <top style="thin">
        <color theme="0" tint="-0.14996795556505021"/>
      </top>
      <bottom style="dotted">
        <color theme="0" tint="-0.14993743705557422"/>
      </bottom>
      <diagonal/>
    </border>
    <border>
      <left style="thin">
        <color theme="0" tint="-0.14990691854609822"/>
      </left>
      <right/>
      <top style="thin">
        <color theme="0" tint="-0.14993743705557422"/>
      </top>
      <bottom style="dotted">
        <color theme="0" tint="-0.14990691854609822"/>
      </bottom>
      <diagonal/>
    </border>
    <border>
      <left style="thin">
        <color theme="0" tint="-0.14990691854609822"/>
      </left>
      <right/>
      <top/>
      <bottom style="thin">
        <color theme="0" tint="-0.14993743705557422"/>
      </bottom>
      <diagonal/>
    </border>
    <border>
      <left style="thin">
        <color theme="0" tint="-0.14990691854609822"/>
      </left>
      <right/>
      <top/>
      <bottom style="thin">
        <color theme="0" tint="-0.14996795556505021"/>
      </bottom>
      <diagonal/>
    </border>
    <border>
      <left style="thin">
        <color theme="0" tint="-0.14993743705557422"/>
      </left>
      <right/>
      <top/>
      <bottom style="thin">
        <color theme="0" tint="-0.14996795556505021"/>
      </bottom>
      <diagonal/>
    </border>
    <border>
      <left style="thin">
        <color theme="0" tint="-0.14990691854609822"/>
      </left>
      <right/>
      <top style="thin">
        <color theme="0" tint="-0.14996795556505021"/>
      </top>
      <bottom style="dotted">
        <color theme="0" tint="-0.14993743705557422"/>
      </bottom>
      <diagonal/>
    </border>
    <border>
      <left style="thin">
        <color theme="0" tint="-0.14990691854609822"/>
      </left>
      <right/>
      <top style="dotted">
        <color theme="0" tint="-0.14993743705557422"/>
      </top>
      <bottom style="thin">
        <color theme="0" tint="-0.14993743705557422"/>
      </bottom>
      <diagonal/>
    </border>
    <border>
      <left/>
      <right/>
      <top style="dotted">
        <color theme="0" tint="-0.14993743705557422"/>
      </top>
      <bottom style="thin">
        <color theme="0" tint="-0.14993743705557422"/>
      </bottom>
      <diagonal/>
    </border>
    <border>
      <left/>
      <right style="thin">
        <color theme="0" tint="-0.14993743705557422"/>
      </right>
      <top style="dotted">
        <color theme="0" tint="-0.14993743705557422"/>
      </top>
      <bottom style="thin">
        <color theme="0" tint="-0.14993743705557422"/>
      </bottom>
      <diagonal/>
    </border>
    <border>
      <left style="thin">
        <color theme="0" tint="-0.14990691854609822"/>
      </left>
      <right/>
      <top style="dotted">
        <color theme="0" tint="-0.14990691854609822"/>
      </top>
      <bottom style="thin">
        <color theme="0" tint="-0.14993743705557422"/>
      </bottom>
      <diagonal/>
    </border>
    <border>
      <left/>
      <right/>
      <top style="dotted">
        <color theme="0" tint="-0.14990691854609822"/>
      </top>
      <bottom style="thin">
        <color theme="0" tint="-0.14993743705557422"/>
      </bottom>
      <diagonal/>
    </border>
    <border>
      <left/>
      <right style="thin">
        <color theme="0" tint="-0.14993743705557422"/>
      </right>
      <top style="dotted">
        <color theme="0" tint="-0.14990691854609822"/>
      </top>
      <bottom style="thin">
        <color theme="0" tint="-0.14993743705557422"/>
      </bottom>
      <diagonal/>
    </border>
    <border>
      <left style="thin">
        <color theme="0" tint="-0.14990691854609822"/>
      </left>
      <right style="thin">
        <color theme="0" tint="-0.14993743705557422"/>
      </right>
      <top/>
      <bottom/>
      <diagonal/>
    </border>
    <border>
      <left/>
      <right style="thin">
        <color theme="0" tint="-0.14990691854609822"/>
      </right>
      <top style="thin">
        <color theme="0" tint="-0.14996795556505021"/>
      </top>
      <bottom style="dotted">
        <color theme="0" tint="-0.14993743705557422"/>
      </bottom>
      <diagonal/>
    </border>
    <border>
      <left/>
      <right style="thin">
        <color theme="0" tint="-0.14990691854609822"/>
      </right>
      <top style="thin">
        <color theme="0" tint="-0.14993743705557422"/>
      </top>
      <bottom style="dotted">
        <color theme="0" tint="-0.14990691854609822"/>
      </bottom>
      <diagonal/>
    </border>
    <border>
      <left style="thin">
        <color theme="0" tint="-0.14993743705557422"/>
      </left>
      <right/>
      <top style="dotted">
        <color theme="0" tint="-0.14993743705557422"/>
      </top>
      <bottom style="thin">
        <color theme="0" tint="-0.14993743705557422"/>
      </bottom>
      <diagonal/>
    </border>
    <border>
      <left/>
      <right style="thin">
        <color theme="0" tint="-0.14990691854609822"/>
      </right>
      <top style="dotted">
        <color theme="0" tint="-0.14993743705557422"/>
      </top>
      <bottom style="thin">
        <color theme="0" tint="-0.14993743705557422"/>
      </bottom>
      <diagonal/>
    </border>
    <border>
      <left style="thin">
        <color theme="0" tint="-0.14993743705557422"/>
      </left>
      <right/>
      <top style="dotted">
        <color theme="0" tint="-0.14990691854609822"/>
      </top>
      <bottom style="thin">
        <color theme="0" tint="-0.14993743705557422"/>
      </bottom>
      <diagonal/>
    </border>
    <border>
      <left style="thin">
        <color theme="0" tint="-0.14993743705557422"/>
      </left>
      <right/>
      <top style="dotted">
        <color theme="0" tint="-0.14990691854609822"/>
      </top>
      <bottom style="thin">
        <color theme="0" tint="-0.14996795556505021"/>
      </bottom>
      <diagonal/>
    </border>
    <border>
      <left/>
      <right/>
      <top/>
      <bottom style="dotted">
        <color theme="0" tint="-0.14996795556505021"/>
      </bottom>
      <diagonal/>
    </border>
    <border>
      <left/>
      <right/>
      <top style="dotted">
        <color theme="0" tint="-0.14996795556505021"/>
      </top>
      <bottom/>
      <diagonal/>
    </border>
    <border>
      <left/>
      <right style="thin">
        <color indexed="64"/>
      </right>
      <top/>
      <bottom style="dashDot">
        <color theme="0"/>
      </bottom>
      <diagonal/>
    </border>
    <border>
      <left style="thin">
        <color indexed="64"/>
      </left>
      <right style="thin">
        <color theme="0"/>
      </right>
      <top/>
      <bottom style="dashDot">
        <color theme="0"/>
      </bottom>
      <diagonal/>
    </border>
    <border>
      <left/>
      <right style="thin">
        <color indexed="64"/>
      </right>
      <top style="dashDot">
        <color theme="0"/>
      </top>
      <bottom style="dashDot">
        <color theme="0"/>
      </bottom>
      <diagonal/>
    </border>
    <border>
      <left style="thin">
        <color indexed="64"/>
      </left>
      <right style="thin">
        <color theme="0"/>
      </right>
      <top style="dashDot">
        <color theme="0"/>
      </top>
      <bottom style="dashDot">
        <color theme="0"/>
      </bottom>
      <diagonal/>
    </border>
    <border>
      <left/>
      <right style="thin">
        <color indexed="64"/>
      </right>
      <top style="dashDot">
        <color theme="0"/>
      </top>
      <bottom/>
      <diagonal/>
    </border>
    <border>
      <left style="thin">
        <color indexed="64"/>
      </left>
      <right style="thin">
        <color theme="0"/>
      </right>
      <top style="dashDot">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tint="-0.14996795556505021"/>
      </left>
      <right style="thin">
        <color theme="0" tint="-0.14996795556505021"/>
      </right>
      <top style="thin">
        <color theme="0" tint="-0.14996795556505021"/>
      </top>
      <bottom style="dotted">
        <color theme="0" tint="-0.14996795556505021"/>
      </bottom>
      <diagonal/>
    </border>
    <border>
      <left style="thin">
        <color theme="0" tint="-0.14996795556505021"/>
      </left>
      <right style="thin">
        <color theme="0" tint="-0.14996795556505021"/>
      </right>
      <top style="dotted">
        <color theme="0" tint="-0.14996795556505021"/>
      </top>
      <bottom style="dotted">
        <color theme="0" tint="-0.14996795556505021"/>
      </bottom>
      <diagonal/>
    </border>
    <border>
      <left style="thin">
        <color theme="0" tint="-0.14996795556505021"/>
      </left>
      <right style="thin">
        <color theme="0" tint="-0.14996795556505021"/>
      </right>
      <top style="dotted">
        <color theme="0" tint="-0.14996795556505021"/>
      </top>
      <bottom style="thin">
        <color theme="0" tint="-0.14996795556505021"/>
      </bottom>
      <diagonal/>
    </border>
    <border>
      <left/>
      <right/>
      <top style="dotted">
        <color theme="0"/>
      </top>
      <bottom style="dotted">
        <color theme="0"/>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0" tint="-0.14996795556505021"/>
      </left>
      <right/>
      <top style="dotted">
        <color theme="0" tint="-0.14993743705557422"/>
      </top>
      <bottom style="dotted">
        <color theme="0" tint="-0.14993743705557422"/>
      </bottom>
      <diagonal/>
    </border>
    <border>
      <left style="thin">
        <color theme="0" tint="-0.14996795556505021"/>
      </left>
      <right/>
      <top style="dotted">
        <color theme="0" tint="-0.14993743705557422"/>
      </top>
      <bottom style="thin">
        <color theme="0" tint="-0.14993743705557422"/>
      </bottom>
      <diagonal/>
    </border>
    <border>
      <left style="thin">
        <color theme="0" tint="-0.14996795556505021"/>
      </left>
      <right/>
      <top style="thin">
        <color theme="0" tint="-0.14993743705557422"/>
      </top>
      <bottom style="dotted">
        <color theme="0" tint="-0.14996795556505021"/>
      </bottom>
      <diagonal/>
    </border>
    <border>
      <left/>
      <right style="thin">
        <color theme="0" tint="-0.14996795556505021"/>
      </right>
      <top style="thin">
        <color theme="0" tint="-0.14993743705557422"/>
      </top>
      <bottom style="dotted">
        <color theme="0" tint="-0.14996795556505021"/>
      </bottom>
      <diagonal/>
    </border>
    <border>
      <left/>
      <right/>
      <top style="thin">
        <color theme="0" tint="-0.14993743705557422"/>
      </top>
      <bottom/>
      <diagonal/>
    </border>
    <border>
      <left style="thin">
        <color theme="0" tint="-0.14996795556505021"/>
      </left>
      <right/>
      <top style="thin">
        <color theme="0" tint="-0.14993743705557422"/>
      </top>
      <bottom style="dotted">
        <color theme="0" tint="-0.14993743705557422"/>
      </bottom>
      <diagonal/>
    </border>
    <border>
      <left/>
      <right style="thin">
        <color theme="0" tint="-0.14996795556505021"/>
      </right>
      <top style="thin">
        <color theme="0" tint="-0.14993743705557422"/>
      </top>
      <bottom style="dotted">
        <color theme="0" tint="-0.14993743705557422"/>
      </bottom>
      <diagonal/>
    </border>
    <border>
      <left/>
      <right/>
      <top style="thin">
        <color theme="0" tint="-0.14993743705557422"/>
      </top>
      <bottom style="dotted">
        <color theme="0" tint="-0.14993743705557422"/>
      </bottom>
      <diagonal/>
    </border>
    <border>
      <left/>
      <right/>
      <top style="dotted">
        <color theme="0" tint="-0.14993743705557422"/>
      </top>
      <bottom style="dotted">
        <color theme="0" tint="-0.14993743705557422"/>
      </bottom>
      <diagonal/>
    </border>
    <border>
      <left style="thin">
        <color theme="0" tint="-0.14993743705557422"/>
      </left>
      <right/>
      <top style="thin">
        <color theme="0" tint="-0.14993743705557422"/>
      </top>
      <bottom style="dotted">
        <color theme="0" tint="-0.14993743705557422"/>
      </bottom>
      <diagonal/>
    </border>
    <border>
      <left style="thin">
        <color theme="0" tint="-0.14996795556505021"/>
      </left>
      <right style="thin">
        <color theme="0" tint="-0.14996795556505021"/>
      </right>
      <top style="dotted">
        <color theme="0" tint="-0.14996795556505021"/>
      </top>
      <bottom/>
      <diagonal/>
    </border>
    <border>
      <left style="thin">
        <color theme="0" tint="-0.14996795556505021"/>
      </left>
      <right style="thin">
        <color theme="0" tint="-0.14996795556505021"/>
      </right>
      <top/>
      <bottom style="dotted">
        <color theme="0" tint="-0.14996795556505021"/>
      </bottom>
      <diagonal/>
    </border>
    <border>
      <left style="thin">
        <color theme="0"/>
      </left>
      <right/>
      <top style="thin">
        <color theme="0"/>
      </top>
      <bottom style="dotted">
        <color theme="0"/>
      </bottom>
      <diagonal/>
    </border>
    <border>
      <left/>
      <right style="thin">
        <color theme="0"/>
      </right>
      <top style="thin">
        <color theme="0"/>
      </top>
      <bottom style="dotted">
        <color theme="0"/>
      </bottom>
      <diagonal/>
    </border>
    <border>
      <left style="thin">
        <color theme="0"/>
      </left>
      <right style="thin">
        <color theme="0"/>
      </right>
      <top style="thin">
        <color theme="0"/>
      </top>
      <bottom style="dotted">
        <color theme="0"/>
      </bottom>
      <diagonal/>
    </border>
    <border>
      <left/>
      <right/>
      <top style="thin">
        <color theme="0"/>
      </top>
      <bottom style="dotted">
        <color theme="0"/>
      </bottom>
      <diagonal/>
    </border>
    <border>
      <left/>
      <right/>
      <top style="dotted">
        <color auto="1"/>
      </top>
      <bottom/>
      <diagonal/>
    </border>
    <border>
      <left/>
      <right style="thin">
        <color theme="0" tint="-0.14996795556505021"/>
      </right>
      <top style="dotted">
        <color auto="1"/>
      </top>
      <bottom/>
      <diagonal/>
    </border>
    <border>
      <left style="thin">
        <color theme="0" tint="-0.14996795556505021"/>
      </left>
      <right style="thin">
        <color theme="0" tint="-0.14993743705557422"/>
      </right>
      <top style="dotted">
        <color auto="1"/>
      </top>
      <bottom/>
      <diagonal/>
    </border>
    <border>
      <left style="thin">
        <color theme="0"/>
      </left>
      <right/>
      <top style="dotted">
        <color theme="0"/>
      </top>
      <bottom style="thin">
        <color theme="0"/>
      </bottom>
      <diagonal/>
    </border>
    <border>
      <left/>
      <right style="thin">
        <color theme="0"/>
      </right>
      <top style="dotted">
        <color theme="0"/>
      </top>
      <bottom style="thin">
        <color theme="0"/>
      </bottom>
      <diagonal/>
    </border>
    <border>
      <left style="thin">
        <color theme="0" tint="-0.14993743705557422"/>
      </left>
      <right/>
      <top style="thin">
        <color theme="0"/>
      </top>
      <bottom/>
      <diagonal/>
    </border>
    <border>
      <left/>
      <right/>
      <top style="thin">
        <color theme="0"/>
      </top>
      <bottom style="dotted">
        <color theme="0" tint="-0.14996795556505021"/>
      </bottom>
      <diagonal/>
    </border>
    <border>
      <left/>
      <right style="thin">
        <color theme="0" tint="-0.14996795556505021"/>
      </right>
      <top style="thin">
        <color theme="0"/>
      </top>
      <bottom style="dotted">
        <color theme="0" tint="-0.14996795556505021"/>
      </bottom>
      <diagonal/>
    </border>
    <border>
      <left style="thin">
        <color theme="0" tint="-0.14996795556505021"/>
      </left>
      <right style="thin">
        <color theme="0" tint="-0.14993743705557422"/>
      </right>
      <top style="thin">
        <color theme="0"/>
      </top>
      <bottom style="dotted">
        <color theme="0" tint="-0.14996795556505021"/>
      </bottom>
      <diagonal/>
    </border>
    <border>
      <left style="thin">
        <color theme="0"/>
      </left>
      <right/>
      <top/>
      <bottom style="dotted">
        <color theme="0"/>
      </bottom>
      <diagonal/>
    </border>
    <border>
      <left style="thin">
        <color theme="0" tint="-0.14993743705557422"/>
      </left>
      <right/>
      <top style="dotted">
        <color theme="0" tint="-0.14993743705557422"/>
      </top>
      <bottom style="dotted">
        <color theme="0" tint="-0.14993743705557422"/>
      </bottom>
      <diagonal/>
    </border>
    <border>
      <left style="thin">
        <color theme="0" tint="-0.14993743705557422"/>
      </left>
      <right/>
      <top style="thin">
        <color theme="0" tint="-0.14996795556505021"/>
      </top>
      <bottom/>
      <diagonal/>
    </border>
    <border>
      <left style="thin">
        <color theme="0" tint="-0.14993743705557422"/>
      </left>
      <right/>
      <top style="thin">
        <color theme="0" tint="-0.14993743705557422"/>
      </top>
      <bottom/>
      <diagonal/>
    </border>
    <border>
      <left/>
      <right style="thin">
        <color theme="0" tint="-0.14996795556505021"/>
      </right>
      <top/>
      <bottom style="thin">
        <color theme="0" tint="-0.14996795556505021"/>
      </bottom>
      <diagonal/>
    </border>
    <border>
      <left/>
      <right/>
      <top style="dotted">
        <color indexed="64"/>
      </top>
      <bottom style="dotted">
        <color indexed="64"/>
      </bottom>
      <diagonal/>
    </border>
    <border>
      <left/>
      <right style="thin">
        <color theme="0"/>
      </right>
      <top style="dotted">
        <color indexed="64"/>
      </top>
      <bottom style="dotted">
        <color indexed="64"/>
      </bottom>
      <diagonal/>
    </border>
    <border>
      <left/>
      <right/>
      <top/>
      <bottom style="dotted">
        <color indexed="64"/>
      </bottom>
      <diagonal/>
    </border>
    <border>
      <left/>
      <right style="thin">
        <color theme="0"/>
      </right>
      <top/>
      <bottom style="dotted">
        <color indexed="64"/>
      </bottom>
      <diagonal/>
    </border>
    <border>
      <left/>
      <right style="thin">
        <color theme="0" tint="-0.14993743705557422"/>
      </right>
      <top/>
      <bottom/>
      <diagonal/>
    </border>
    <border>
      <left style="thin">
        <color theme="0" tint="-0.14993743705557422"/>
      </left>
      <right/>
      <top/>
      <bottom/>
      <diagonal/>
    </border>
    <border>
      <left style="thin">
        <color theme="0" tint="-0.14996795556505021"/>
      </left>
      <right style="thin">
        <color theme="0" tint="-0.14993743705557422"/>
      </right>
      <top style="thin">
        <color theme="0" tint="-0.14993743705557422"/>
      </top>
      <bottom/>
      <diagonal/>
    </border>
    <border>
      <left style="thin">
        <color theme="0" tint="-0.14996795556505021"/>
      </left>
      <right style="thin">
        <color theme="0" tint="-0.14993743705557422"/>
      </right>
      <top style="thin">
        <color theme="0" tint="-0.14996795556505021"/>
      </top>
      <bottom/>
      <diagonal/>
    </border>
    <border>
      <left/>
      <right style="thin">
        <color theme="0"/>
      </right>
      <top style="dotted">
        <color indexed="64"/>
      </top>
      <bottom/>
      <diagonal/>
    </border>
    <border>
      <left/>
      <right/>
      <top style="dashDot">
        <color theme="0"/>
      </top>
      <bottom/>
      <diagonal/>
    </border>
    <border>
      <left/>
      <right style="thin">
        <color theme="0"/>
      </right>
      <top style="dashDot">
        <color theme="0"/>
      </top>
      <bottom/>
      <diagonal/>
    </border>
    <border>
      <left/>
      <right/>
      <top/>
      <bottom style="dashDot">
        <color theme="0"/>
      </bottom>
      <diagonal/>
    </border>
    <border>
      <left/>
      <right style="thin">
        <color theme="0"/>
      </right>
      <top/>
      <bottom style="dashDot">
        <color theme="0"/>
      </bottom>
      <diagonal/>
    </border>
    <border>
      <left style="thin">
        <color theme="0" tint="-0.14996795556505021"/>
      </left>
      <right style="thin">
        <color theme="0" tint="-0.14993743705557422"/>
      </right>
      <top/>
      <bottom style="thin">
        <color theme="0" tint="-0.14993743705557422"/>
      </bottom>
      <diagonal/>
    </border>
    <border>
      <left/>
      <right/>
      <top style="dotted">
        <color theme="0" tint="-0.14990691854609822"/>
      </top>
      <bottom style="thin">
        <color theme="0" tint="-0.14996795556505021"/>
      </bottom>
      <diagonal/>
    </border>
    <border>
      <left style="thin">
        <color theme="0" tint="-0.14990691854609822"/>
      </left>
      <right/>
      <top style="thin">
        <color theme="0" tint="-0.14993743705557422"/>
      </top>
      <bottom style="dotted">
        <color theme="0" tint="-0.14993743705557422"/>
      </bottom>
      <diagonal/>
    </border>
    <border>
      <left/>
      <right style="thin">
        <color theme="0" tint="-0.14993743705557422"/>
      </right>
      <top style="thin">
        <color theme="0" tint="-0.14993743705557422"/>
      </top>
      <bottom style="dotted">
        <color theme="0" tint="-0.14993743705557422"/>
      </bottom>
      <diagonal/>
    </border>
    <border>
      <left style="thin">
        <color theme="0" tint="-0.14990691854609822"/>
      </left>
      <right/>
      <top style="dotted">
        <color theme="0" tint="-0.14993743705557422"/>
      </top>
      <bottom style="thin">
        <color theme="0" tint="-0.1498764000366222"/>
      </bottom>
      <diagonal/>
    </border>
    <border>
      <left/>
      <right/>
      <top style="dotted">
        <color theme="0" tint="-0.14993743705557422"/>
      </top>
      <bottom style="thin">
        <color theme="0" tint="-0.1498764000366222"/>
      </bottom>
      <diagonal/>
    </border>
    <border>
      <left/>
      <right style="thin">
        <color theme="0" tint="-0.14993743705557422"/>
      </right>
      <top style="dotted">
        <color theme="0" tint="-0.14993743705557422"/>
      </top>
      <bottom style="thin">
        <color theme="0" tint="-0.1498764000366222"/>
      </bottom>
      <diagonal/>
    </border>
    <border>
      <left/>
      <right style="thin">
        <color theme="0" tint="-0.14990691854609822"/>
      </right>
      <top style="thin">
        <color theme="0" tint="-0.14993743705557422"/>
      </top>
      <bottom style="dotted">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style="dotted">
        <color theme="0" tint="-0.14990691854609822"/>
      </top>
      <bottom style="thin">
        <color theme="0" tint="-0.14996795556505021"/>
      </bottom>
      <diagonal/>
    </border>
    <border>
      <left style="thin">
        <color theme="0" tint="-0.14990691854609822"/>
      </left>
      <right/>
      <top style="dotted">
        <color theme="0" tint="-0.14990691854609822"/>
      </top>
      <bottom style="thin">
        <color theme="0" tint="-0.14996795556505021"/>
      </bottom>
      <diagonal/>
    </border>
    <border>
      <left/>
      <right style="thin">
        <color theme="0" tint="-0.14990691854609822"/>
      </right>
      <top style="thin">
        <color theme="0" tint="-0.14993743705557422"/>
      </top>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
      <left style="thin">
        <color theme="0" tint="-0.14993743705557422"/>
      </left>
      <right/>
      <top style="thin">
        <color theme="0" tint="-0.14996795556505021"/>
      </top>
      <bottom style="dotted">
        <color theme="0" tint="-0.14996795556505021"/>
      </bottom>
      <diagonal/>
    </border>
    <border>
      <left style="thin">
        <color theme="0" tint="-0.14993743705557422"/>
      </left>
      <right/>
      <top style="dotted">
        <color theme="0" tint="-0.14996795556505021"/>
      </top>
      <bottom style="dotted">
        <color theme="0" tint="-0.14996795556505021"/>
      </bottom>
      <diagonal/>
    </border>
    <border>
      <left style="thin">
        <color theme="0" tint="-0.14993743705557422"/>
      </left>
      <right/>
      <top style="dotted">
        <color theme="0" tint="-0.14996795556505021"/>
      </top>
      <bottom style="thin">
        <color theme="0" tint="-0.14993743705557422"/>
      </bottom>
      <diagonal/>
    </border>
    <border>
      <left style="thin">
        <color theme="0"/>
      </left>
      <right/>
      <top style="dotted">
        <color theme="0" tint="-0.14996795556505021"/>
      </top>
      <bottom/>
      <diagonal/>
    </border>
    <border>
      <left style="thin">
        <color theme="2" tint="-0.749992370372631"/>
      </left>
      <right/>
      <top style="thin">
        <color theme="2" tint="-0.749992370372631"/>
      </top>
      <bottom/>
      <diagonal/>
    </border>
    <border>
      <left/>
      <right/>
      <top style="thin">
        <color theme="2" tint="-0.749992370372631"/>
      </top>
      <bottom/>
      <diagonal/>
    </border>
    <border>
      <left/>
      <right style="thin">
        <color theme="2" tint="-0.749992370372631"/>
      </right>
      <top style="thin">
        <color theme="2" tint="-0.749992370372631"/>
      </top>
      <bottom/>
      <diagonal/>
    </border>
    <border>
      <left style="thin">
        <color theme="2" tint="-0.749992370372631"/>
      </left>
      <right/>
      <top/>
      <bottom style="thin">
        <color theme="2" tint="-0.749992370372631"/>
      </bottom>
      <diagonal/>
    </border>
    <border>
      <left/>
      <right/>
      <top/>
      <bottom style="thin">
        <color theme="2" tint="-0.749992370372631"/>
      </bottom>
      <diagonal/>
    </border>
    <border>
      <left/>
      <right style="thin">
        <color theme="2" tint="-0.749992370372631"/>
      </right>
      <top/>
      <bottom style="thin">
        <color theme="2" tint="-0.749992370372631"/>
      </bottom>
      <diagonal/>
    </border>
    <border diagonalUp="1" diagonalDown="1">
      <left/>
      <right/>
      <top/>
      <bottom style="dotted">
        <color theme="0"/>
      </bottom>
      <diagonal style="dotted">
        <color theme="0"/>
      </diagonal>
    </border>
    <border>
      <left style="thin">
        <color theme="0" tint="-0.14999847407452621"/>
      </left>
      <right style="thin">
        <color theme="0" tint="-0.14999847407452621"/>
      </right>
      <top style="double">
        <color theme="0" tint="-0.14999847407452621"/>
      </top>
      <bottom/>
      <diagonal/>
    </border>
    <border>
      <left style="thin">
        <color theme="0" tint="-0.14996795556505021"/>
      </left>
      <right style="thin">
        <color theme="0" tint="-0.14993743705557422"/>
      </right>
      <top style="double">
        <color theme="0" tint="-0.14999847407452621"/>
      </top>
      <bottom/>
      <diagonal/>
    </border>
    <border>
      <left/>
      <right style="thin">
        <color theme="0" tint="-0.14999847407452621"/>
      </right>
      <top style="thin">
        <color theme="0" tint="-0.14996795556505021"/>
      </top>
      <bottom style="double">
        <color theme="0" tint="-0.14999847407452621"/>
      </bottom>
      <diagonal/>
    </border>
    <border>
      <left/>
      <right style="thin">
        <color theme="0" tint="-0.14996795556505021"/>
      </right>
      <top style="double">
        <color theme="0" tint="-0.14999847407452621"/>
      </top>
      <bottom/>
      <diagonal/>
    </border>
    <border>
      <left style="thin">
        <color theme="0" tint="-0.14999847407452621"/>
      </left>
      <right style="thin">
        <color theme="0" tint="-0.14996795556505021"/>
      </right>
      <top style="thin">
        <color theme="0" tint="-0.14996795556505021"/>
      </top>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style="thin">
        <color theme="0" tint="-0.14999847407452621"/>
      </right>
      <top/>
      <bottom style="thin">
        <color theme="0" tint="-0.14996795556505021"/>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diagonal/>
    </border>
    <border>
      <left style="thin">
        <color theme="0" tint="-0.14996795556505021"/>
      </left>
      <right style="thin">
        <color theme="0" tint="-0.14999847407452621"/>
      </right>
      <top/>
      <bottom style="thin">
        <color theme="0" tint="-0.14996795556505021"/>
      </bottom>
      <diagonal/>
    </border>
    <border>
      <left style="thin">
        <color theme="0" tint="-0.14996795556505021"/>
      </left>
      <right style="thin">
        <color theme="0" tint="-0.14996795556505021"/>
      </right>
      <top style="thin">
        <color theme="0" tint="-0.14999847407452621"/>
      </top>
      <bottom/>
      <diagonal/>
    </border>
    <border>
      <left style="thin">
        <color theme="0" tint="-0.14999847407452621"/>
      </left>
      <right style="thin">
        <color theme="0" tint="-0.14999847407452621"/>
      </right>
      <top style="thin">
        <color theme="0" tint="-0.14996795556505021"/>
      </top>
      <bottom style="thin">
        <color theme="0" tint="-0.14999847407452621"/>
      </bottom>
      <diagonal/>
    </border>
    <border>
      <left style="thin">
        <color theme="0" tint="-0.14996795556505021"/>
      </left>
      <right/>
      <top style="thin">
        <color theme="0" tint="-0.14993743705557422"/>
      </top>
      <bottom style="thin">
        <color theme="0" tint="-0.14993743705557422"/>
      </bottom>
      <diagonal/>
    </border>
    <border>
      <left style="thin">
        <color theme="0" tint="-0.14993743705557422"/>
      </left>
      <right style="thin">
        <color theme="0" tint="-0.14990691854609822"/>
      </right>
      <top/>
      <bottom style="thin">
        <color theme="0" tint="-0.14990691854609822"/>
      </bottom>
      <diagonal/>
    </border>
    <border>
      <left/>
      <right style="thin">
        <color theme="0" tint="-0.14999847407452621"/>
      </right>
      <top style="thin">
        <color theme="0" tint="-0.14999847407452621"/>
      </top>
      <bottom style="double">
        <color theme="0" tint="-0.14999847407452621"/>
      </bottom>
      <diagonal/>
    </border>
    <border>
      <left style="thin">
        <color theme="0" tint="-0.14993743705557422"/>
      </left>
      <right style="thin">
        <color theme="0" tint="-0.14990691854609822"/>
      </right>
      <top style="thin">
        <color theme="0" tint="-0.14990691854609822"/>
      </top>
      <bottom style="double">
        <color theme="0" tint="-0.14990691854609822"/>
      </bottom>
      <diagonal/>
    </border>
    <border>
      <left style="thin">
        <color theme="0" tint="-0.14990691854609822"/>
      </left>
      <right style="thin">
        <color theme="0" tint="-0.1498764000366222"/>
      </right>
      <top style="thin">
        <color theme="0" tint="-0.1498764000366222"/>
      </top>
      <bottom style="double">
        <color theme="0" tint="-0.14990691854609822"/>
      </bottom>
      <diagonal/>
    </border>
    <border>
      <left style="thin">
        <color theme="0" tint="-0.14993743705557422"/>
      </left>
      <right style="thin">
        <color theme="0" tint="-0.14999847407452621"/>
      </right>
      <top style="thin">
        <color theme="0" tint="-0.14990691854609822"/>
      </top>
      <bottom style="thin">
        <color theme="0" tint="-0.14990691854609822"/>
      </bottom>
      <diagonal/>
    </border>
    <border>
      <left style="thin">
        <color theme="0" tint="-0.14996795556505021"/>
      </left>
      <right style="thin">
        <color theme="0" tint="-0.149998474074526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bottom style="thin">
        <color theme="0" tint="-0.14993743705557422"/>
      </bottom>
      <diagonal/>
    </border>
    <border>
      <left/>
      <right style="thin">
        <color theme="0" tint="-0.14990691854609822"/>
      </right>
      <top/>
      <bottom/>
      <diagonal/>
    </border>
    <border>
      <left/>
      <right style="thin">
        <color theme="0" tint="-0.14993743705557422"/>
      </right>
      <top/>
      <bottom style="dotted">
        <color theme="0" tint="-0.14993743705557422"/>
      </bottom>
      <diagonal/>
    </border>
    <border>
      <left/>
      <right/>
      <top/>
      <bottom style="dotted">
        <color theme="0" tint="-0.14993743705557422"/>
      </bottom>
      <diagonal/>
    </border>
    <border>
      <left style="thin">
        <color theme="0" tint="-0.14990691854609822"/>
      </left>
      <right/>
      <top style="thin">
        <color theme="0" tint="-0.14990691854609822"/>
      </top>
      <bottom style="dotted">
        <color theme="0" tint="-0.14990691854609822"/>
      </bottom>
      <diagonal/>
    </border>
    <border>
      <left/>
      <right/>
      <top style="thin">
        <color theme="0" tint="-0.14990691854609822"/>
      </top>
      <bottom style="dotted">
        <color theme="0" tint="-0.14990691854609822"/>
      </bottom>
      <diagonal/>
    </border>
    <border>
      <left/>
      <right style="thin">
        <color theme="0" tint="-0.14993743705557422"/>
      </right>
      <top style="thin">
        <color theme="0" tint="-0.14990691854609822"/>
      </top>
      <bottom style="dotted">
        <color theme="0" tint="-0.14993743705557422"/>
      </bottom>
      <diagonal/>
    </border>
    <border>
      <left/>
      <right/>
      <top style="thin">
        <color theme="0" tint="-0.14990691854609822"/>
      </top>
      <bottom style="dotted">
        <color theme="0" tint="-0.14993743705557422"/>
      </bottom>
      <diagonal/>
    </border>
    <border>
      <left style="thin">
        <color theme="0" tint="-0.14993743705557422"/>
      </left>
      <right/>
      <top style="thin">
        <color theme="0" tint="-0.14990691854609822"/>
      </top>
      <bottom style="dotted">
        <color theme="0" tint="-0.14993743705557422"/>
      </bottom>
      <diagonal/>
    </border>
    <border>
      <left style="thin">
        <color theme="0" tint="-0.14990691854609822"/>
      </left>
      <right style="thin">
        <color theme="0" tint="-0.14993743705557422"/>
      </right>
      <top style="thin">
        <color theme="0" tint="-0.14990691854609822"/>
      </top>
      <bottom/>
      <diagonal/>
    </border>
    <border>
      <left/>
      <right/>
      <top style="thin">
        <color theme="0" tint="-0.14990691854609822"/>
      </top>
      <bottom/>
      <diagonal/>
    </border>
    <border>
      <left style="thin">
        <color theme="0" tint="-0.14990691854609822"/>
      </left>
      <right/>
      <top style="dotted">
        <color theme="0" tint="-0.14990691854609822"/>
      </top>
      <bottom style="thin">
        <color theme="0" tint="-0.14990691854609822"/>
      </bottom>
      <diagonal/>
    </border>
    <border>
      <left/>
      <right/>
      <top style="dotted">
        <color theme="0" tint="-0.14990691854609822"/>
      </top>
      <bottom style="thin">
        <color theme="0" tint="-0.14990691854609822"/>
      </bottom>
      <diagonal/>
    </border>
    <border>
      <left/>
      <right style="thin">
        <color theme="0" tint="-0.14993743705557422"/>
      </right>
      <top/>
      <bottom style="thin">
        <color theme="0" tint="-0.14990691854609822"/>
      </bottom>
      <diagonal/>
    </border>
    <border>
      <left/>
      <right/>
      <top/>
      <bottom style="thin">
        <color theme="0" tint="-0.14990691854609822"/>
      </bottom>
      <diagonal/>
    </border>
    <border>
      <left style="thin">
        <color theme="0" tint="-0.14990691854609822"/>
      </left>
      <right style="thin">
        <color theme="0" tint="-0.14993743705557422"/>
      </right>
      <top/>
      <bottom style="thin">
        <color theme="0" tint="-0.14990691854609822"/>
      </bottom>
      <diagonal/>
    </border>
    <border>
      <left style="thin">
        <color theme="0" tint="-0.14990691854609822"/>
      </left>
      <right/>
      <top/>
      <bottom style="thin">
        <color theme="0" tint="-0.14990691854609822"/>
      </bottom>
      <diagonal/>
    </border>
    <border>
      <left style="thin">
        <color theme="0" tint="-0.1498764000366222"/>
      </left>
      <right/>
      <top style="thin">
        <color theme="0" tint="-0.14990691854609822"/>
      </top>
      <bottom style="dotted">
        <color theme="0" tint="-0.14990691854609822"/>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93743705557422"/>
      </right>
      <top/>
      <bottom style="thin">
        <color theme="0" tint="-0.1498764000366222"/>
      </bottom>
      <diagonal/>
    </border>
    <border>
      <left style="thin">
        <color theme="0" tint="-0.14993743705557422"/>
      </left>
      <right/>
      <top/>
      <bottom style="thin">
        <color theme="0" tint="-0.1498764000366222"/>
      </bottom>
      <diagonal/>
    </border>
    <border>
      <left style="thin">
        <color theme="0" tint="-0.14990691854609822"/>
      </left>
      <right style="thin">
        <color theme="0" tint="-0.14993743705557422"/>
      </right>
      <top/>
      <bottom style="thin">
        <color theme="0" tint="-0.1498764000366222"/>
      </bottom>
      <diagonal/>
    </border>
    <border>
      <left style="thin">
        <color theme="0" tint="-0.14990691854609822"/>
      </left>
      <right/>
      <top/>
      <bottom style="thin">
        <color theme="0" tint="-0.1498764000366222"/>
      </bottom>
      <diagonal/>
    </border>
    <border>
      <left style="thin">
        <color theme="0" tint="-0.1498458815271462"/>
      </left>
      <right/>
      <top style="thin">
        <color theme="0" tint="-0.1498764000366222"/>
      </top>
      <bottom style="dotted">
        <color theme="0" tint="-0.14990691854609822"/>
      </bottom>
      <diagonal/>
    </border>
    <border>
      <left/>
      <right/>
      <top style="thin">
        <color theme="0" tint="-0.1498764000366222"/>
      </top>
      <bottom style="dotted">
        <color theme="0" tint="-0.14990691854609822"/>
      </bottom>
      <diagonal/>
    </border>
    <border>
      <left/>
      <right style="thin">
        <color theme="0" tint="-0.14993743705557422"/>
      </right>
      <top style="thin">
        <color theme="0" tint="-0.1498764000366222"/>
      </top>
      <bottom style="dotted">
        <color theme="0" tint="-0.14993743705557422"/>
      </bottom>
      <diagonal/>
    </border>
    <border>
      <left/>
      <right/>
      <top style="thin">
        <color theme="0" tint="-0.1498764000366222"/>
      </top>
      <bottom style="dotted">
        <color theme="0" tint="-0.14993743705557422"/>
      </bottom>
      <diagonal/>
    </border>
    <border>
      <left style="thin">
        <color theme="0" tint="-0.14993743705557422"/>
      </left>
      <right/>
      <top style="thin">
        <color theme="0" tint="-0.1498764000366222"/>
      </top>
      <bottom style="dotted">
        <color theme="0" tint="-0.14993743705557422"/>
      </bottom>
      <diagonal/>
    </border>
    <border>
      <left style="thin">
        <color theme="0" tint="-0.14990691854609822"/>
      </left>
      <right style="thin">
        <color theme="0" tint="-0.14993743705557422"/>
      </right>
      <top style="thin">
        <color theme="0" tint="-0.1498764000366222"/>
      </top>
      <bottom/>
      <diagonal/>
    </border>
    <border>
      <left/>
      <right/>
      <top style="thin">
        <color theme="0" tint="-0.149876400036622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93743705557422"/>
      </right>
      <top/>
      <bottom style="thin">
        <color theme="0" tint="-0.1498458815271462"/>
      </bottom>
      <diagonal/>
    </border>
    <border>
      <left style="thin">
        <color theme="0" tint="-0.14993743705557422"/>
      </left>
      <right/>
      <top/>
      <bottom style="thin">
        <color theme="0" tint="-0.1498458815271462"/>
      </bottom>
      <diagonal/>
    </border>
    <border>
      <left style="thin">
        <color theme="0" tint="-0.14990691854609822"/>
      </left>
      <right style="thin">
        <color theme="0" tint="-0.14993743705557422"/>
      </right>
      <top/>
      <bottom style="thin">
        <color theme="0" tint="-0.1498458815271462"/>
      </bottom>
      <diagonal/>
    </border>
    <border>
      <left style="thin">
        <color theme="0" tint="-0.14993743705557422"/>
      </left>
      <right style="thin">
        <color theme="0" tint="-0.14990691854609822"/>
      </right>
      <top style="thin">
        <color theme="0" tint="-0.14993743705557422"/>
      </top>
      <bottom/>
      <diagonal/>
    </border>
    <border>
      <left style="thin">
        <color theme="0" tint="-0.14993743705557422"/>
      </left>
      <right style="thin">
        <color theme="0" tint="-0.14990691854609822"/>
      </right>
      <top/>
      <bottom/>
      <diagonal/>
    </border>
    <border>
      <left style="thin">
        <color theme="0" tint="-0.14990691854609822"/>
      </left>
      <right/>
      <top style="thin">
        <color theme="0" tint="-0.14990691854609822"/>
      </top>
      <bottom/>
      <diagonal/>
    </border>
    <border>
      <left/>
      <right style="thin">
        <color theme="0" tint="-0.14993743705557422"/>
      </right>
      <top style="thin">
        <color theme="0" tint="-0.14990691854609822"/>
      </top>
      <bottom/>
      <diagonal/>
    </border>
    <border>
      <left/>
      <right style="thin">
        <color theme="0" tint="-0.14990691854609822"/>
      </right>
      <top style="thin">
        <color theme="0" tint="-0.14996795556505021"/>
      </top>
      <bottom/>
      <diagonal/>
    </border>
    <border>
      <left style="thin">
        <color theme="0" tint="-0.14993743705557422"/>
      </left>
      <right style="thin">
        <color theme="0" tint="-0.14990691854609822"/>
      </right>
      <top style="thin">
        <color theme="0" tint="-0.14990691854609822"/>
      </top>
      <bottom/>
      <diagonal/>
    </border>
    <border>
      <left style="thin">
        <color theme="0" tint="-0.14993743705557422"/>
      </left>
      <right/>
      <top style="thin">
        <color theme="0" tint="-0.14990691854609822"/>
      </top>
      <bottom style="thin">
        <color theme="0" tint="-0.14990691854609822"/>
      </bottom>
      <diagonal/>
    </border>
    <border>
      <left style="thin">
        <color theme="0" tint="-0.14993743705557422"/>
      </left>
      <right/>
      <top style="thin">
        <color theme="0" tint="-0.14990691854609822"/>
      </top>
      <bottom/>
      <diagonal/>
    </border>
    <border>
      <left/>
      <right style="thin">
        <color theme="0" tint="-0.14990691854609822"/>
      </right>
      <top style="thin">
        <color theme="0" tint="-0.14990691854609822"/>
      </top>
      <bottom style="thin">
        <color theme="0" tint="-0.14990691854609822"/>
      </bottom>
      <diagonal/>
    </border>
    <border>
      <left/>
      <right style="thin">
        <color theme="0" tint="-0.14990691854609822"/>
      </right>
      <top style="thin">
        <color theme="0" tint="-0.14990691854609822"/>
      </top>
      <bottom/>
      <diagonal/>
    </border>
    <border>
      <left/>
      <right style="thin">
        <color theme="0" tint="-0.14990691854609822"/>
      </right>
      <top/>
      <bottom style="thin">
        <color theme="0" tint="-0.14990691854609822"/>
      </bottom>
      <diagonal/>
    </border>
    <border>
      <left/>
      <right style="thin">
        <color theme="0" tint="-0.14996795556505021"/>
      </right>
      <top style="thin">
        <color theme="0" tint="-0.14990691854609822"/>
      </top>
      <bottom/>
      <diagonal/>
    </border>
    <border>
      <left/>
      <right style="thin">
        <color theme="0" tint="-0.14996795556505021"/>
      </right>
      <top/>
      <bottom style="thin">
        <color theme="0" tint="-0.14990691854609822"/>
      </bottom>
      <diagonal/>
    </border>
    <border>
      <left style="thin">
        <color theme="0" tint="-0.14993743705557422"/>
      </left>
      <right/>
      <top style="dotted">
        <color theme="0" tint="-0.14993743705557422"/>
      </top>
      <bottom style="thin">
        <color theme="0" tint="-0.14990691854609822"/>
      </bottom>
      <diagonal/>
    </border>
    <border>
      <left/>
      <right style="thin">
        <color theme="0" tint="-0.14993743705557422"/>
      </right>
      <top style="dotted">
        <color theme="0" tint="-0.14993743705557422"/>
      </top>
      <bottom style="thin">
        <color theme="0" tint="-0.14990691854609822"/>
      </bottom>
      <diagonal/>
    </border>
    <border>
      <left style="thin">
        <color theme="0" tint="-0.14993743705557422"/>
      </left>
      <right/>
      <top style="thin">
        <color theme="0" tint="-0.14990691854609822"/>
      </top>
      <bottom style="dotted">
        <color theme="0"/>
      </bottom>
      <diagonal/>
    </border>
    <border>
      <left/>
      <right style="thin">
        <color theme="0" tint="-0.14990691854609822"/>
      </right>
      <top style="thin">
        <color theme="0" tint="-0.14990691854609822"/>
      </top>
      <bottom style="dotted">
        <color theme="0"/>
      </bottom>
      <diagonal/>
    </border>
    <border>
      <left/>
      <right style="thin">
        <color theme="0" tint="-0.14993743705557422"/>
      </right>
      <top style="thin">
        <color theme="0" tint="-0.14990691854609822"/>
      </top>
      <bottom style="dotted">
        <color theme="0"/>
      </bottom>
      <diagonal/>
    </border>
    <border>
      <left style="thin">
        <color theme="0" tint="-0.14993743705557422"/>
      </left>
      <right/>
      <top style="dotted">
        <color theme="0" tint="-0.14993743705557422"/>
      </top>
      <bottom style="thin">
        <color theme="0" tint="-0.1498764000366222"/>
      </bottom>
      <diagonal/>
    </border>
    <border>
      <left style="thin">
        <color theme="0" tint="-0.14993743705557422"/>
      </left>
      <right/>
      <top style="dotted">
        <color theme="0" tint="-0.14993743705557422"/>
      </top>
      <bottom style="thin">
        <color theme="0" tint="-0.1498458815271462"/>
      </bottom>
      <diagonal/>
    </border>
    <border>
      <left/>
      <right style="thin">
        <color theme="0" tint="-0.14993743705557422"/>
      </right>
      <top style="dotted">
        <color theme="0" tint="-0.14993743705557422"/>
      </top>
      <bottom style="thin">
        <color theme="0" tint="-0.1498458815271462"/>
      </bottom>
      <diagonal/>
    </border>
    <border>
      <left/>
      <right style="thin">
        <color theme="0" tint="-0.14990691854609822"/>
      </right>
      <top style="thin">
        <color theme="0" tint="-0.1498764000366222"/>
      </top>
      <bottom style="dotted">
        <color theme="0" tint="-0.14993743705557422"/>
      </bottom>
      <diagonal/>
    </border>
    <border>
      <left style="thin">
        <color theme="0" tint="-0.1498458815271462"/>
      </left>
      <right/>
      <top style="thin">
        <color theme="0" tint="-0.1498764000366222"/>
      </top>
      <bottom style="thin">
        <color theme="0" tint="-0.14981536301767021"/>
      </bottom>
      <diagonal/>
    </border>
    <border>
      <left style="thin">
        <color theme="0" tint="-0.1498458815271462"/>
      </left>
      <right/>
      <top/>
      <bottom style="thin">
        <color theme="0" tint="-0.14981536301767021"/>
      </bottom>
      <diagonal/>
    </border>
    <border>
      <left/>
      <right/>
      <top/>
      <bottom style="thin">
        <color theme="0" tint="-0.14981536301767021"/>
      </bottom>
      <diagonal/>
    </border>
    <border>
      <left style="thin">
        <color theme="0" tint="-0.14990691854609822"/>
      </left>
      <right/>
      <top style="thin">
        <color theme="0" tint="-0.1498764000366222"/>
      </top>
      <bottom style="thin">
        <color theme="0" tint="-0.14990691854609822"/>
      </bottom>
      <diagonal/>
    </border>
    <border>
      <left style="thin">
        <color theme="0" tint="-0.14990691854609822"/>
      </left>
      <right/>
      <top style="thin">
        <color theme="0" tint="-0.1498764000366222"/>
      </top>
      <bottom style="dotted">
        <color theme="0" tint="-0.14990691854609822"/>
      </bottom>
      <diagonal/>
    </border>
    <border>
      <left style="thin">
        <color theme="0" tint="-0.1498764000366222"/>
      </left>
      <right/>
      <top style="dotted">
        <color theme="0" tint="-0.14990691854609822"/>
      </top>
      <bottom style="thin">
        <color theme="0" tint="-0.14993743705557422"/>
      </bottom>
      <diagonal/>
    </border>
    <border>
      <left/>
      <right style="thin">
        <color theme="0" tint="-0.14996795556505021"/>
      </right>
      <top style="thin">
        <color theme="0" tint="-0.14990691854609822"/>
      </top>
      <bottom style="thin">
        <color theme="0" tint="-0.149906918546098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top style="thin">
        <color theme="0" tint="-0.14996795556505021"/>
      </top>
      <bottom style="thin">
        <color theme="0" tint="-0.1498764000366222"/>
      </bottom>
      <diagonal/>
    </border>
    <border>
      <left/>
      <right/>
      <top style="thin">
        <color theme="0" tint="-0.14996795556505021"/>
      </top>
      <bottom style="thin">
        <color theme="0" tint="-0.1498764000366222"/>
      </bottom>
      <diagonal/>
    </border>
    <border>
      <left/>
      <right style="thin">
        <color theme="0" tint="-0.14993743705557422"/>
      </right>
      <top style="thin">
        <color theme="0" tint="-0.14996795556505021"/>
      </top>
      <bottom style="thin">
        <color theme="0" tint="-0.1498764000366222"/>
      </bottom>
      <diagonal/>
    </border>
    <border>
      <left/>
      <right/>
      <top style="thin">
        <color theme="0" tint="-0.1498764000366222"/>
      </top>
      <bottom style="thin">
        <color theme="0" tint="-0.14981536301767021"/>
      </bottom>
      <diagonal/>
    </border>
    <border>
      <left/>
      <right/>
      <top style="thin">
        <color theme="0" tint="-0.1498764000366222"/>
      </top>
      <bottom style="thin">
        <color theme="0" tint="-0.14990691854609822"/>
      </bottom>
      <diagonal/>
    </border>
    <border>
      <left style="thin">
        <color theme="0" tint="-0.14993743705557422"/>
      </left>
      <right/>
      <top style="thin">
        <color theme="0" tint="-0.14996795556505021"/>
      </top>
      <bottom style="thin">
        <color theme="0" tint="-0.14990691854609822"/>
      </bottom>
      <diagonal/>
    </border>
    <border>
      <left/>
      <right style="thin">
        <color theme="0" tint="-0.14990691854609822"/>
      </right>
      <top style="thin">
        <color theme="0" tint="-0.14996795556505021"/>
      </top>
      <bottom style="thin">
        <color theme="0" tint="-0.14990691854609822"/>
      </bottom>
      <diagonal/>
    </border>
    <border>
      <left/>
      <right style="thin">
        <color theme="0" tint="-0.14993743705557422"/>
      </right>
      <top style="thin">
        <color theme="0" tint="-0.14996795556505021"/>
      </top>
      <bottom style="thin">
        <color theme="0" tint="-0.14990691854609822"/>
      </bottom>
      <diagonal/>
    </border>
    <border>
      <left style="thin">
        <color theme="0" tint="-0.14996795556505021"/>
      </left>
      <right style="thin">
        <color theme="0" tint="-0.14996795556505021"/>
      </right>
      <top style="thin">
        <color theme="0" tint="-0.14993743705557422"/>
      </top>
      <bottom/>
      <diagonal/>
    </border>
    <border>
      <left style="thin">
        <color theme="0" tint="-0.14996795556505021"/>
      </left>
      <right style="thin">
        <color theme="0" tint="-0.14996795556505021"/>
      </right>
      <top/>
      <bottom style="thin">
        <color theme="0"/>
      </bottom>
      <diagonal/>
    </border>
    <border diagonalUp="1" diagonalDown="1">
      <left/>
      <right/>
      <top/>
      <bottom style="thin">
        <color theme="0" tint="-4.9989318521683403E-2"/>
      </bottom>
      <diagonal style="dotted">
        <color theme="0"/>
      </diagonal>
    </border>
    <border diagonalUp="1" diagonalDown="1">
      <left style="thin">
        <color theme="0" tint="-4.9989318521683403E-2"/>
      </left>
      <right style="thin">
        <color theme="0"/>
      </right>
      <top/>
      <bottom style="dotted">
        <color theme="0"/>
      </bottom>
      <diagonal style="dotted">
        <color theme="0"/>
      </diagonal>
    </border>
    <border diagonalUp="1" diagonalDown="1">
      <left style="thin">
        <color theme="0" tint="-4.9989318521683403E-2"/>
      </left>
      <right style="thin">
        <color theme="0"/>
      </right>
      <top/>
      <bottom style="thin">
        <color theme="0" tint="-4.9989318521683403E-2"/>
      </bottom>
      <diagonal style="dotted">
        <color theme="0"/>
      </diagonal>
    </border>
  </borders>
  <cellStyleXfs count="5">
    <xf numFmtId="0" fontId="0" fillId="0" borderId="0"/>
    <xf numFmtId="9" fontId="6" fillId="0" borderId="0" applyFont="0" applyFill="0" applyBorder="0" applyAlignment="0" applyProtection="0"/>
    <xf numFmtId="44" fontId="6" fillId="0" borderId="0" applyFont="0" applyFill="0" applyBorder="0" applyAlignment="0" applyProtection="0"/>
    <xf numFmtId="0" fontId="56" fillId="0" borderId="0" applyNumberFormat="0" applyFill="0" applyBorder="0" applyAlignment="0" applyProtection="0"/>
    <xf numFmtId="43" fontId="6" fillId="0" borderId="0" applyFont="0" applyFill="0" applyBorder="0" applyAlignment="0" applyProtection="0"/>
  </cellStyleXfs>
  <cellXfs count="1179">
    <xf numFmtId="0" fontId="0" fillId="0" borderId="0" xfId="0"/>
    <xf numFmtId="0" fontId="2" fillId="0" borderId="0" xfId="0" applyFont="1"/>
    <xf numFmtId="0" fontId="0" fillId="0" borderId="0" xfId="0" applyAlignment="1">
      <alignment horizontal="center" vertical="center" wrapText="1"/>
    </xf>
    <xf numFmtId="0" fontId="5" fillId="0" borderId="0" xfId="0" applyFont="1"/>
    <xf numFmtId="0" fontId="0" fillId="0" borderId="0" xfId="0" applyAlignment="1">
      <alignment horizontal="center" vertical="center"/>
    </xf>
    <xf numFmtId="0" fontId="0" fillId="0" borderId="0" xfId="0" quotePrefix="1" applyAlignment="1">
      <alignment horizontal="left" vertical="top" wrapText="1"/>
    </xf>
    <xf numFmtId="0" fontId="1" fillId="0" borderId="0" xfId="0" applyFont="1" applyAlignment="1">
      <alignment horizontal="center" vertical="center"/>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12" fillId="0" borderId="0" xfId="0" applyFont="1" applyFill="1" applyAlignment="1">
      <alignment horizontal="center" vertical="center"/>
    </xf>
    <xf numFmtId="0" fontId="0" fillId="0" borderId="0" xfId="0" applyFill="1"/>
    <xf numFmtId="0" fontId="0" fillId="0" borderId="0" xfId="0" applyFill="1" applyAlignment="1">
      <alignment horizontal="center"/>
    </xf>
    <xf numFmtId="0" fontId="0" fillId="0" borderId="1" xfId="0" applyBorder="1" applyAlignment="1">
      <alignment horizontal="center" vertical="center" wrapText="1"/>
    </xf>
    <xf numFmtId="0" fontId="20" fillId="0" borderId="0" xfId="0" applyFont="1"/>
    <xf numFmtId="0" fontId="0" fillId="0" borderId="0" xfId="0" applyAlignment="1">
      <alignment vertical="center"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0" fontId="28" fillId="0" borderId="0" xfId="0" applyFont="1" applyBorder="1" applyAlignment="1" applyProtection="1">
      <alignment horizontal="center" vertical="center" wrapText="1"/>
    </xf>
    <xf numFmtId="0" fontId="0" fillId="0" borderId="0" xfId="0" applyBorder="1"/>
    <xf numFmtId="0" fontId="38" fillId="0" borderId="1"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40" fillId="0" borderId="0" xfId="0" applyFont="1" applyFill="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9" fillId="0" borderId="1" xfId="0" applyFont="1" applyBorder="1" applyAlignment="1">
      <alignment horizontal="center" vertical="center" wrapText="1"/>
    </xf>
    <xf numFmtId="0" fontId="0" fillId="0" borderId="0" xfId="0"/>
    <xf numFmtId="6" fontId="0" fillId="0" borderId="4" xfId="0" quotePrefix="1" applyNumberFormat="1" applyBorder="1" applyAlignment="1">
      <alignment vertical="center" wrapText="1"/>
    </xf>
    <xf numFmtId="6" fontId="0" fillId="0" borderId="4" xfId="0" quotePrefix="1" applyNumberFormat="1" applyBorder="1" applyAlignment="1">
      <alignment horizontal="center" vertical="center" wrapText="1"/>
    </xf>
    <xf numFmtId="0" fontId="0" fillId="0" borderId="20" xfId="0" applyBorder="1" applyAlignment="1">
      <alignment horizontal="center" vertical="center" wrapText="1"/>
    </xf>
    <xf numFmtId="0" fontId="0" fillId="0" borderId="0" xfId="0" quotePrefix="1" applyBorder="1" applyAlignment="1">
      <alignment horizontal="center" vertical="center" wrapText="1"/>
    </xf>
    <xf numFmtId="0" fontId="19" fillId="0" borderId="16" xfId="0" applyFont="1" applyBorder="1" applyAlignment="1">
      <alignment horizontal="center" vertical="center" wrapText="1"/>
    </xf>
    <xf numFmtId="0" fontId="0" fillId="0" borderId="11" xfId="0" applyBorder="1" applyAlignment="1">
      <alignment horizontal="center" vertical="center"/>
    </xf>
    <xf numFmtId="0" fontId="43" fillId="0" borderId="1" xfId="0" applyFont="1" applyBorder="1" applyAlignment="1">
      <alignment horizontal="center" vertical="center" wrapText="1"/>
    </xf>
    <xf numFmtId="0" fontId="20" fillId="0" borderId="0" xfId="0" applyFont="1" applyBorder="1" applyAlignment="1">
      <alignment vertical="top"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0" fillId="0" borderId="0" xfId="0" applyBorder="1" applyAlignment="1">
      <alignment horizontal="center" vertical="center"/>
    </xf>
    <xf numFmtId="0" fontId="43" fillId="0" borderId="1" xfId="0" applyFont="1" applyBorder="1" applyAlignment="1">
      <alignment horizontal="center" vertical="center"/>
    </xf>
    <xf numFmtId="0" fontId="9" fillId="0" borderId="12" xfId="0" applyFont="1" applyBorder="1" applyAlignment="1">
      <alignment horizontal="center" vertical="center"/>
    </xf>
    <xf numFmtId="0" fontId="45" fillId="0" borderId="16" xfId="0" applyFont="1" applyBorder="1" applyAlignment="1">
      <alignment horizontal="center" vertical="center" wrapText="1"/>
    </xf>
    <xf numFmtId="0" fontId="0" fillId="7" borderId="0" xfId="0" applyFill="1" applyBorder="1"/>
    <xf numFmtId="0" fontId="0" fillId="4" borderId="0" xfId="0" applyFill="1" applyBorder="1"/>
    <xf numFmtId="0" fontId="20" fillId="8" borderId="15" xfId="0" applyFont="1" applyFill="1" applyBorder="1"/>
    <xf numFmtId="0" fontId="0" fillId="8" borderId="15" xfId="0" applyFill="1" applyBorder="1"/>
    <xf numFmtId="0" fontId="0" fillId="8" borderId="0" xfId="0" applyFill="1" applyBorder="1"/>
    <xf numFmtId="0" fontId="0" fillId="8" borderId="14" xfId="0" applyFill="1" applyBorder="1"/>
    <xf numFmtId="0" fontId="0" fillId="0" borderId="0" xfId="0" quotePrefix="1" applyBorder="1" applyAlignment="1">
      <alignment vertical="center" wrapText="1"/>
    </xf>
    <xf numFmtId="0" fontId="43" fillId="0" borderId="13" xfId="0" applyFont="1" applyBorder="1" applyAlignment="1">
      <alignment horizontal="center" vertical="center" wrapText="1"/>
    </xf>
    <xf numFmtId="0" fontId="20" fillId="0" borderId="28" xfId="0" applyFont="1" applyBorder="1"/>
    <xf numFmtId="0" fontId="0" fillId="0" borderId="28" xfId="0" applyBorder="1"/>
    <xf numFmtId="0" fontId="0" fillId="8" borderId="29" xfId="0" applyFill="1" applyBorder="1"/>
    <xf numFmtId="0" fontId="0" fillId="8" borderId="28" xfId="0" applyFill="1" applyBorder="1"/>
    <xf numFmtId="0" fontId="0" fillId="8" borderId="30" xfId="0" applyFill="1" applyBorder="1"/>
    <xf numFmtId="0" fontId="27" fillId="0" borderId="0" xfId="0" applyFont="1" applyBorder="1" applyAlignment="1">
      <alignment horizontal="center" vertical="center" wrapText="1"/>
    </xf>
    <xf numFmtId="0" fontId="0" fillId="0" borderId="0" xfId="0" quotePrefix="1" applyBorder="1" applyAlignment="1">
      <alignment horizontal="left" vertical="center" wrapText="1"/>
    </xf>
    <xf numFmtId="0" fontId="19" fillId="0" borderId="0" xfId="0" applyFont="1" applyFill="1" applyBorder="1" applyAlignment="1">
      <alignment horizontal="center" vertical="center"/>
    </xf>
    <xf numFmtId="0" fontId="18"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3" xfId="0" applyFont="1" applyBorder="1" applyAlignment="1">
      <alignment horizontal="center" vertical="center" wrapText="1"/>
    </xf>
    <xf numFmtId="0" fontId="0" fillId="0" borderId="0" xfId="0" quotePrefix="1" applyBorder="1" applyAlignment="1">
      <alignment vertical="top" wrapText="1"/>
    </xf>
    <xf numFmtId="0" fontId="43" fillId="0" borderId="7" xfId="0" applyFont="1" applyBorder="1" applyAlignment="1">
      <alignment horizontal="center" vertical="center" wrapText="1"/>
    </xf>
    <xf numFmtId="0" fontId="27" fillId="0" borderId="25" xfId="0" applyFont="1" applyBorder="1" applyAlignment="1">
      <alignment horizontal="center" vertical="center" wrapText="1"/>
    </xf>
    <xf numFmtId="0" fontId="38" fillId="0" borderId="4" xfId="0" applyFont="1" applyBorder="1" applyAlignment="1">
      <alignment horizontal="center" vertical="center"/>
    </xf>
    <xf numFmtId="6" fontId="9" fillId="0" borderId="4" xfId="0" quotePrefix="1" applyNumberFormat="1" applyFont="1" applyBorder="1" applyAlignment="1">
      <alignment horizontal="center" vertical="center" wrapText="1"/>
    </xf>
    <xf numFmtId="0" fontId="0" fillId="0" borderId="0" xfId="0" applyAlignment="1">
      <alignment vertical="center"/>
    </xf>
    <xf numFmtId="0" fontId="54" fillId="0" borderId="0" xfId="0" applyFont="1"/>
    <xf numFmtId="0" fontId="54" fillId="0" borderId="0" xfId="0" applyFont="1" applyAlignment="1">
      <alignment vertical="center"/>
    </xf>
    <xf numFmtId="0" fontId="55" fillId="0" borderId="0" xfId="0" applyFont="1" applyAlignment="1">
      <alignment horizontal="left"/>
    </xf>
    <xf numFmtId="0" fontId="59" fillId="0" borderId="0" xfId="0" applyFont="1" applyAlignment="1">
      <alignment horizontal="right" vertical="center"/>
    </xf>
    <xf numFmtId="0" fontId="41" fillId="0" borderId="0" xfId="0" applyFont="1" applyAlignment="1">
      <alignment vertical="center"/>
    </xf>
    <xf numFmtId="0" fontId="41" fillId="0" borderId="0" xfId="0" applyFont="1"/>
    <xf numFmtId="0" fontId="60" fillId="0" borderId="0" xfId="0" applyFont="1" applyAlignment="1">
      <alignment horizontal="right" vertical="center"/>
    </xf>
    <xf numFmtId="0" fontId="9" fillId="0" borderId="0" xfId="0" applyFont="1"/>
    <xf numFmtId="0" fontId="36" fillId="0" borderId="0" xfId="0" applyFont="1"/>
    <xf numFmtId="0" fontId="61" fillId="0" borderId="0" xfId="0" applyFont="1"/>
    <xf numFmtId="0" fontId="64" fillId="0" borderId="0" xfId="0" applyFont="1"/>
    <xf numFmtId="0" fontId="11" fillId="11" borderId="22" xfId="0" applyFont="1" applyFill="1" applyBorder="1" applyAlignment="1">
      <alignment horizontal="center" vertical="center"/>
    </xf>
    <xf numFmtId="0" fontId="11" fillId="11" borderId="0" xfId="0" applyFont="1" applyFill="1" applyAlignment="1">
      <alignment horizontal="center" vertical="center"/>
    </xf>
    <xf numFmtId="0" fontId="11" fillId="11" borderId="22" xfId="0" applyFont="1" applyFill="1" applyBorder="1" applyAlignment="1">
      <alignment horizontal="center" vertical="center" wrapText="1"/>
    </xf>
    <xf numFmtId="0" fontId="0" fillId="0" borderId="43" xfId="0" applyFill="1" applyBorder="1" applyAlignment="1" applyProtection="1">
      <alignment horizontal="center" vertical="center" wrapText="1"/>
    </xf>
    <xf numFmtId="0" fontId="0" fillId="0" borderId="67" xfId="0" applyBorder="1" applyAlignment="1" applyProtection="1">
      <alignment horizontal="center" vertical="center" wrapText="1"/>
    </xf>
    <xf numFmtId="0" fontId="0" fillId="0" borderId="67" xfId="0"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19" fillId="0" borderId="16" xfId="0" applyFont="1" applyBorder="1" applyAlignment="1">
      <alignment horizontal="center" vertical="center"/>
    </xf>
    <xf numFmtId="0" fontId="9" fillId="0" borderId="13"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38" fillId="0" borderId="4" xfId="0" applyFont="1" applyBorder="1" applyAlignment="1">
      <alignment horizontal="center" vertical="center" wrapText="1"/>
    </xf>
    <xf numFmtId="9" fontId="1" fillId="0" borderId="0" xfId="1"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center" vertical="center" wrapText="1"/>
    </xf>
    <xf numFmtId="0" fontId="0" fillId="0" borderId="120" xfId="0" applyFill="1" applyBorder="1" applyAlignment="1" applyProtection="1">
      <alignment horizontal="center" vertical="center" wrapText="1"/>
    </xf>
    <xf numFmtId="0" fontId="0" fillId="0" borderId="124" xfId="0" applyBorder="1" applyAlignment="1" applyProtection="1">
      <alignment vertical="center" wrapText="1"/>
    </xf>
    <xf numFmtId="0" fontId="0" fillId="0" borderId="60" xfId="0" applyBorder="1" applyAlignment="1" applyProtection="1">
      <alignment vertical="center" wrapText="1"/>
    </xf>
    <xf numFmtId="44" fontId="29" fillId="0" borderId="123" xfId="2" applyFont="1" applyBorder="1" applyAlignment="1" applyProtection="1">
      <alignment horizontal="center" vertical="center" wrapText="1"/>
    </xf>
    <xf numFmtId="44" fontId="29" fillId="0" borderId="125" xfId="2" applyFont="1" applyBorder="1" applyAlignment="1" applyProtection="1">
      <alignment horizontal="center" vertical="center" wrapText="1"/>
    </xf>
    <xf numFmtId="44" fontId="29" fillId="0" borderId="126" xfId="2" applyFont="1" applyBorder="1" applyAlignment="1" applyProtection="1">
      <alignment horizontal="center" vertical="center" wrapText="1"/>
    </xf>
    <xf numFmtId="1" fontId="29" fillId="0" borderId="123" xfId="0" applyNumberFormat="1" applyFont="1" applyBorder="1" applyAlignment="1" applyProtection="1">
      <alignment horizontal="center" vertical="center" wrapText="1"/>
    </xf>
    <xf numFmtId="0" fontId="0" fillId="0" borderId="58" xfId="0" applyBorder="1" applyAlignment="1" applyProtection="1">
      <alignment vertical="center" wrapText="1"/>
    </xf>
    <xf numFmtId="0" fontId="0" fillId="0" borderId="59" xfId="0" applyBorder="1" applyAlignment="1" applyProtection="1">
      <alignment vertical="center" wrapText="1"/>
    </xf>
    <xf numFmtId="44" fontId="29" fillId="0" borderId="57" xfId="2" applyFont="1" applyBorder="1" applyAlignment="1" applyProtection="1">
      <alignment vertical="center" wrapText="1"/>
    </xf>
    <xf numFmtId="44" fontId="29" fillId="0" borderId="144" xfId="2" applyFont="1" applyBorder="1" applyAlignment="1" applyProtection="1">
      <alignment vertical="center" wrapText="1"/>
    </xf>
    <xf numFmtId="44" fontId="29" fillId="0" borderId="145" xfId="2" applyFont="1" applyBorder="1" applyAlignment="1" applyProtection="1">
      <alignment vertical="center" wrapText="1"/>
    </xf>
    <xf numFmtId="44" fontId="29" fillId="0" borderId="57" xfId="0" applyNumberFormat="1" applyFont="1" applyBorder="1" applyAlignment="1" applyProtection="1">
      <alignment vertical="center" wrapText="1"/>
    </xf>
    <xf numFmtId="44" fontId="29" fillId="0" borderId="144" xfId="0" applyNumberFormat="1" applyFont="1" applyBorder="1" applyAlignment="1" applyProtection="1">
      <alignment vertical="center" wrapText="1"/>
    </xf>
    <xf numFmtId="44" fontId="29" fillId="0" borderId="145" xfId="0" applyNumberFormat="1" applyFont="1" applyBorder="1" applyAlignment="1" applyProtection="1">
      <alignment vertical="center" wrapText="1"/>
    </xf>
    <xf numFmtId="1" fontId="29" fillId="0" borderId="0" xfId="0" applyNumberFormat="1" applyFont="1" applyFill="1" applyBorder="1" applyAlignment="1" applyProtection="1">
      <alignment horizontal="center" vertical="center" wrapText="1"/>
    </xf>
    <xf numFmtId="0" fontId="0" fillId="0" borderId="0" xfId="0" applyFill="1" applyBorder="1" applyAlignment="1" applyProtection="1">
      <alignment vertical="center" wrapText="1"/>
    </xf>
    <xf numFmtId="44" fontId="29" fillId="0" borderId="0" xfId="2" applyFont="1" applyFill="1" applyBorder="1" applyAlignment="1" applyProtection="1">
      <alignment horizontal="center" vertical="center" wrapText="1"/>
    </xf>
    <xf numFmtId="0" fontId="0" fillId="0" borderId="96" xfId="0" applyFill="1" applyBorder="1" applyAlignment="1" applyProtection="1">
      <alignment horizontal="center" vertical="center" wrapText="1"/>
    </xf>
    <xf numFmtId="44" fontId="29" fillId="0" borderId="195" xfId="2" applyFont="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43" fillId="0" borderId="0" xfId="0" applyFont="1" applyFill="1" applyBorder="1" applyAlignment="1">
      <alignment horizontal="center" vertical="center" wrapText="1"/>
    </xf>
    <xf numFmtId="0" fontId="43" fillId="0" borderId="96" xfId="0" applyFont="1"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0" borderId="0" xfId="0" applyAlignment="1">
      <alignment horizontal="left" vertical="top" wrapText="1"/>
    </xf>
    <xf numFmtId="0" fontId="19" fillId="0" borderId="16" xfId="0" applyFont="1" applyBorder="1" applyAlignment="1">
      <alignment horizontal="center" vertical="center"/>
    </xf>
    <xf numFmtId="0" fontId="0" fillId="0" borderId="0" xfId="0" applyFill="1" applyBorder="1" applyAlignment="1" applyProtection="1">
      <alignment horizontal="center" vertical="center" wrapText="1"/>
    </xf>
    <xf numFmtId="44" fontId="0" fillId="0" borderId="0" xfId="2" applyFont="1" applyFill="1"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110" xfId="0" applyBorder="1" applyAlignment="1" applyProtection="1">
      <alignment horizontal="center" vertical="center" wrapText="1"/>
    </xf>
    <xf numFmtId="0" fontId="0" fillId="0" borderId="0" xfId="0" applyFill="1" applyBorder="1" applyAlignment="1" applyProtection="1">
      <alignment horizontal="center" vertical="center" wrapText="1"/>
    </xf>
    <xf numFmtId="44" fontId="0" fillId="0" borderId="0" xfId="2" applyFont="1" applyFill="1" applyBorder="1" applyAlignment="1" applyProtection="1">
      <alignment horizontal="center" vertical="center" wrapText="1"/>
    </xf>
    <xf numFmtId="0" fontId="38" fillId="0" borderId="0" xfId="0" applyFont="1" applyBorder="1" applyAlignment="1">
      <alignment horizontal="center" vertical="center" wrapText="1"/>
    </xf>
    <xf numFmtId="0" fontId="45" fillId="0" borderId="0" xfId="0" applyFont="1" applyFill="1" applyBorder="1" applyAlignment="1">
      <alignment horizontal="center" vertical="top" wrapText="1"/>
    </xf>
    <xf numFmtId="0" fontId="45"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quotePrefix="1" applyFill="1" applyBorder="1" applyAlignment="1">
      <alignment horizontal="left" vertical="center" wrapText="1"/>
    </xf>
    <xf numFmtId="0" fontId="20" fillId="0" borderId="229" xfId="0" applyFont="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ill="1" applyAlignment="1">
      <alignment horizontal="left" vertical="top" wrapText="1"/>
    </xf>
    <xf numFmtId="0" fontId="19" fillId="0" borderId="23" xfId="0" applyFont="1" applyBorder="1" applyAlignment="1">
      <alignment horizontal="center" vertical="center"/>
    </xf>
    <xf numFmtId="0" fontId="42" fillId="0" borderId="230" xfId="0" applyFont="1" applyBorder="1" applyAlignment="1">
      <alignment horizontal="center" vertical="center" wrapText="1"/>
    </xf>
    <xf numFmtId="0" fontId="42" fillId="0" borderId="89" xfId="0" applyFont="1" applyBorder="1" applyAlignment="1">
      <alignment horizontal="center" vertical="center" wrapText="1"/>
    </xf>
    <xf numFmtId="0" fontId="19" fillId="0" borderId="232"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35" xfId="0" quotePrefix="1" applyFont="1" applyBorder="1" applyAlignment="1">
      <alignment horizontal="center" vertical="center" wrapText="1"/>
    </xf>
    <xf numFmtId="0" fontId="42" fillId="0" borderId="231" xfId="0" applyFont="1" applyBorder="1" applyAlignment="1">
      <alignment horizontal="center" vertical="center" wrapText="1"/>
    </xf>
    <xf numFmtId="0" fontId="1" fillId="0" borderId="23" xfId="0" quotePrefix="1" applyFont="1" applyBorder="1" applyAlignment="1">
      <alignment horizontal="center" vertical="center" wrapText="1"/>
    </xf>
    <xf numFmtId="0" fontId="1" fillId="0" borderId="16" xfId="0" applyFont="1" applyBorder="1" applyAlignment="1">
      <alignment horizontal="center" vertical="center" wrapText="1"/>
    </xf>
    <xf numFmtId="0" fontId="45" fillId="0" borderId="233" xfId="0" applyFont="1" applyBorder="1" applyAlignment="1">
      <alignment horizontal="center" vertical="center" wrapText="1"/>
    </xf>
    <xf numFmtId="0" fontId="45" fillId="0" borderId="23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6" fontId="1" fillId="0" borderId="17" xfId="0" quotePrefix="1" applyNumberFormat="1" applyFont="1" applyBorder="1" applyAlignment="1">
      <alignment horizontal="center" vertical="center" wrapText="1"/>
    </xf>
    <xf numFmtId="0" fontId="1" fillId="0" borderId="16" xfId="0" applyFont="1" applyBorder="1" applyAlignment="1">
      <alignment horizontal="center" vertical="center"/>
    </xf>
    <xf numFmtId="6" fontId="1" fillId="0" borderId="220" xfId="0" quotePrefix="1" applyNumberFormat="1" applyFont="1" applyBorder="1" applyAlignment="1">
      <alignment horizontal="center" vertical="center" wrapText="1"/>
    </xf>
    <xf numFmtId="0" fontId="43" fillId="0" borderId="0" xfId="0" applyFont="1" applyFill="1" applyBorder="1" applyAlignment="1">
      <alignment horizontal="center" vertical="center"/>
    </xf>
    <xf numFmtId="0" fontId="0" fillId="0" borderId="0" xfId="0" quotePrefix="1" applyFill="1" applyBorder="1" applyAlignment="1">
      <alignment horizontal="left" vertical="center"/>
    </xf>
    <xf numFmtId="0" fontId="0" fillId="0" borderId="0" xfId="0" applyFill="1" applyBorder="1" applyAlignment="1">
      <alignment horizontal="left" vertical="center"/>
    </xf>
    <xf numFmtId="0" fontId="27" fillId="0" borderId="27" xfId="0" applyFont="1" applyBorder="1" applyAlignment="1">
      <alignment horizontal="center" vertical="center" wrapText="1"/>
    </xf>
    <xf numFmtId="0" fontId="27" fillId="0" borderId="4" xfId="0" applyFont="1" applyBorder="1" applyAlignment="1">
      <alignment horizontal="center" vertical="center" wrapText="1"/>
    </xf>
    <xf numFmtId="165" fontId="29" fillId="0" borderId="123" xfId="0" applyNumberFormat="1" applyFont="1" applyBorder="1" applyAlignment="1" applyProtection="1">
      <alignment horizontal="center" vertical="center" wrapText="1"/>
    </xf>
    <xf numFmtId="165" fontId="29" fillId="0" borderId="125" xfId="0" applyNumberFormat="1" applyFont="1" applyBorder="1" applyAlignment="1" applyProtection="1">
      <alignment horizontal="center" vertical="center" wrapText="1"/>
    </xf>
    <xf numFmtId="165" fontId="29" fillId="0" borderId="126" xfId="0" applyNumberFormat="1" applyFont="1" applyBorder="1" applyAlignment="1" applyProtection="1">
      <alignment horizontal="center" vertical="center" wrapText="1"/>
    </xf>
    <xf numFmtId="165" fontId="29" fillId="0" borderId="108" xfId="0" applyNumberFormat="1" applyFont="1" applyBorder="1" applyAlignment="1" applyProtection="1">
      <alignment horizontal="center" vertical="center" wrapText="1"/>
    </xf>
    <xf numFmtId="165" fontId="29" fillId="0" borderId="170" xfId="0" applyNumberFormat="1" applyFont="1" applyBorder="1" applyAlignment="1" applyProtection="1">
      <alignment horizontal="center" vertical="center" wrapText="1"/>
    </xf>
    <xf numFmtId="165" fontId="29" fillId="0" borderId="106" xfId="0" applyNumberFormat="1" applyFont="1" applyBorder="1" applyAlignment="1" applyProtection="1">
      <alignment vertical="center" wrapText="1"/>
    </xf>
    <xf numFmtId="165" fontId="29" fillId="0" borderId="152" xfId="0" applyNumberFormat="1" applyFont="1" applyBorder="1" applyAlignment="1" applyProtection="1">
      <alignment vertical="center" wrapText="1"/>
    </xf>
    <xf numFmtId="165" fontId="29" fillId="0" borderId="115" xfId="0" applyNumberFormat="1" applyFont="1" applyBorder="1" applyAlignment="1" applyProtection="1">
      <alignment vertical="center" wrapText="1"/>
    </xf>
    <xf numFmtId="165" fontId="29" fillId="0" borderId="106" xfId="0" applyNumberFormat="1" applyFont="1" applyBorder="1" applyAlignment="1" applyProtection="1">
      <alignment horizontal="center" vertical="center" wrapText="1"/>
    </xf>
    <xf numFmtId="165" fontId="29" fillId="0" borderId="152" xfId="0" applyNumberFormat="1" applyFont="1" applyBorder="1" applyAlignment="1" applyProtection="1">
      <alignment horizontal="center" vertical="center" wrapText="1"/>
    </xf>
    <xf numFmtId="165" fontId="29" fillId="0" borderId="115" xfId="0" applyNumberFormat="1" applyFont="1" applyBorder="1" applyAlignment="1" applyProtection="1">
      <alignment horizontal="center" vertical="center" wrapText="1"/>
    </xf>
    <xf numFmtId="165" fontId="29" fillId="0" borderId="195" xfId="0" applyNumberFormat="1" applyFont="1" applyBorder="1" applyAlignment="1" applyProtection="1">
      <alignment horizontal="center" vertical="center" wrapText="1"/>
    </xf>
    <xf numFmtId="44" fontId="0" fillId="0" borderId="0" xfId="2" applyFont="1" applyBorder="1" applyAlignment="1" applyProtection="1">
      <alignment horizontal="center" vertical="center" wrapText="1"/>
    </xf>
    <xf numFmtId="165" fontId="29" fillId="0" borderId="0" xfId="0" applyNumberFormat="1" applyFont="1" applyBorder="1" applyAlignment="1" applyProtection="1">
      <alignment horizontal="center" vertical="center" wrapText="1"/>
    </xf>
    <xf numFmtId="0" fontId="0" fillId="0" borderId="0" xfId="0" applyBorder="1" applyAlignment="1" applyProtection="1">
      <alignment vertical="center" wrapText="1"/>
    </xf>
    <xf numFmtId="44" fontId="29" fillId="0" borderId="0" xfId="2" applyFont="1" applyBorder="1" applyAlignment="1" applyProtection="1">
      <alignment horizontal="center" vertical="center" wrapText="1"/>
    </xf>
    <xf numFmtId="0" fontId="43" fillId="0" borderId="120" xfId="0" applyFont="1" applyFill="1" applyBorder="1" applyAlignment="1" applyProtection="1">
      <alignment horizontal="center" vertical="center" wrapText="1"/>
    </xf>
    <xf numFmtId="0" fontId="43" fillId="0" borderId="124" xfId="0" applyFont="1" applyBorder="1" applyAlignment="1" applyProtection="1">
      <alignment vertical="center" wrapText="1"/>
    </xf>
    <xf numFmtId="0" fontId="43" fillId="0" borderId="6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16"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29" fillId="0" borderId="0"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pplyProtection="1">
      <alignment wrapText="1"/>
    </xf>
    <xf numFmtId="0" fontId="0" fillId="0" borderId="0" xfId="0" applyFill="1" applyBorder="1" applyAlignment="1" applyProtection="1">
      <alignment wrapText="1"/>
    </xf>
    <xf numFmtId="0" fontId="9" fillId="0" borderId="0" xfId="0" applyFont="1" applyAlignment="1" applyProtection="1">
      <alignment wrapText="1"/>
    </xf>
    <xf numFmtId="0" fontId="9" fillId="0" borderId="0" xfId="0" applyFont="1" applyFill="1" applyBorder="1" applyAlignment="1" applyProtection="1">
      <alignment wrapText="1"/>
    </xf>
    <xf numFmtId="0" fontId="29" fillId="0" borderId="0" xfId="0" applyFont="1" applyAlignment="1" applyProtection="1">
      <alignment horizontal="center" wrapText="1"/>
    </xf>
    <xf numFmtId="0" fontId="8" fillId="0" borderId="0" xfId="0" applyFont="1" applyAlignment="1" applyProtection="1">
      <alignment wrapText="1"/>
    </xf>
    <xf numFmtId="0" fontId="0" fillId="0" borderId="0" xfId="0" applyProtection="1"/>
    <xf numFmtId="0" fontId="0" fillId="0" borderId="0" xfId="0" applyFill="1" applyAlignment="1" applyProtection="1">
      <alignment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wrapText="1"/>
    </xf>
    <xf numFmtId="0" fontId="0" fillId="1" borderId="0" xfId="0" applyFill="1" applyBorder="1" applyAlignment="1" applyProtection="1">
      <alignment vertical="center" wrapText="1"/>
    </xf>
    <xf numFmtId="0" fontId="0" fillId="0" borderId="0" xfId="0" applyFill="1" applyBorder="1" applyAlignment="1" applyProtection="1">
      <alignment horizontal="center" wrapText="1"/>
    </xf>
    <xf numFmtId="0" fontId="0" fillId="0" borderId="0" xfId="0" applyAlignment="1" applyProtection="1">
      <alignment vertical="center" wrapText="1"/>
    </xf>
    <xf numFmtId="0" fontId="11" fillId="0" borderId="62" xfId="0" applyFont="1" applyFill="1" applyBorder="1" applyAlignment="1" applyProtection="1">
      <alignment horizontal="center" vertical="center" wrapText="1"/>
    </xf>
    <xf numFmtId="0" fontId="11" fillId="0" borderId="62" xfId="0" applyFont="1" applyFill="1" applyBorder="1" applyAlignment="1" applyProtection="1">
      <alignment vertical="center" wrapText="1"/>
    </xf>
    <xf numFmtId="0" fontId="0" fillId="0" borderId="62" xfId="0" applyBorder="1" applyAlignment="1" applyProtection="1">
      <alignment vertical="center" wrapText="1"/>
    </xf>
    <xf numFmtId="0" fontId="0" fillId="0" borderId="62" xfId="0" applyFill="1" applyBorder="1" applyAlignment="1" applyProtection="1">
      <alignment vertical="center" wrapText="1"/>
    </xf>
    <xf numFmtId="0" fontId="29" fillId="0" borderId="62" xfId="0" applyFont="1" applyBorder="1" applyAlignment="1" applyProtection="1">
      <alignment horizontal="center" vertical="center" wrapText="1"/>
    </xf>
    <xf numFmtId="0" fontId="0" fillId="0" borderId="62" xfId="0" applyBorder="1" applyAlignment="1" applyProtection="1">
      <alignment vertical="center"/>
    </xf>
    <xf numFmtId="0" fontId="0" fillId="0" borderId="63" xfId="0" applyBorder="1" applyAlignment="1" applyProtection="1">
      <alignment vertical="center"/>
    </xf>
    <xf numFmtId="0" fontId="0" fillId="0" borderId="0" xfId="0" applyAlignment="1" applyProtection="1">
      <alignment vertical="center"/>
    </xf>
    <xf numFmtId="0" fontId="0" fillId="0" borderId="64" xfId="0" applyBorder="1" applyAlignment="1" applyProtection="1">
      <alignment wrapText="1"/>
    </xf>
    <xf numFmtId="0" fontId="0" fillId="0" borderId="0" xfId="0" applyBorder="1" applyAlignment="1" applyProtection="1">
      <alignment wrapText="1"/>
    </xf>
    <xf numFmtId="0" fontId="29" fillId="0" borderId="0" xfId="0" applyFont="1" applyBorder="1" applyAlignment="1" applyProtection="1">
      <alignment horizontal="center" wrapText="1"/>
    </xf>
    <xf numFmtId="0" fontId="11" fillId="0" borderId="0" xfId="0" applyFont="1" applyFill="1" applyBorder="1" applyAlignment="1" applyProtection="1">
      <alignment horizontal="center" vertical="center" wrapText="1"/>
    </xf>
    <xf numFmtId="0" fontId="0" fillId="0" borderId="0" xfId="0" applyBorder="1" applyProtection="1"/>
    <xf numFmtId="0" fontId="0" fillId="0" borderId="65" xfId="0" applyBorder="1" applyProtection="1"/>
    <xf numFmtId="0" fontId="0" fillId="0" borderId="64" xfId="0" applyBorder="1" applyAlignment="1" applyProtection="1">
      <alignment vertical="center" wrapText="1"/>
    </xf>
    <xf numFmtId="0" fontId="29"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65" xfId="0" applyBorder="1" applyAlignment="1" applyProtection="1">
      <alignment vertical="center"/>
    </xf>
    <xf numFmtId="0" fontId="11" fillId="12" borderId="22"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8" fillId="0" borderId="0" xfId="0" applyFont="1" applyBorder="1" applyAlignment="1" applyProtection="1">
      <alignment horizontal="center" vertical="center" wrapText="1"/>
    </xf>
    <xf numFmtId="0" fontId="0" fillId="0" borderId="0" xfId="0" applyFill="1" applyBorder="1" applyProtection="1"/>
    <xf numFmtId="0" fontId="1" fillId="9" borderId="0" xfId="0" applyFont="1" applyFill="1" applyBorder="1" applyAlignment="1" applyProtection="1">
      <alignment horizontal="center" vertical="center" wrapText="1"/>
    </xf>
    <xf numFmtId="0" fontId="1" fillId="0" borderId="106" xfId="0" applyFont="1" applyFill="1" applyBorder="1" applyAlignment="1" applyProtection="1">
      <alignment horizontal="center" vertical="center" wrapText="1"/>
    </xf>
    <xf numFmtId="0" fontId="1" fillId="0" borderId="240" xfId="0" applyFont="1" applyFill="1" applyBorder="1" applyAlignment="1" applyProtection="1">
      <alignment horizontal="center" vertical="center" wrapText="1"/>
    </xf>
    <xf numFmtId="0" fontId="0" fillId="0" borderId="240" xfId="0" applyFill="1" applyBorder="1" applyAlignment="1" applyProtection="1">
      <alignment horizontal="center" vertical="center" wrapText="1"/>
    </xf>
    <xf numFmtId="0" fontId="52" fillId="0" borderId="96" xfId="0" applyFont="1" applyFill="1" applyBorder="1" applyAlignment="1" applyProtection="1">
      <alignment horizontal="center" vertical="center" wrapText="1"/>
    </xf>
    <xf numFmtId="1" fontId="43" fillId="0" borderId="0" xfId="0" applyNumberFormat="1" applyFont="1" applyFill="1" applyBorder="1" applyAlignment="1" applyProtection="1">
      <alignment horizontal="center" vertical="center" wrapText="1"/>
    </xf>
    <xf numFmtId="0" fontId="52" fillId="0" borderId="237" xfId="0" applyFont="1" applyFill="1" applyBorder="1" applyAlignment="1" applyProtection="1">
      <alignment horizontal="center" vertical="center" wrapText="1"/>
    </xf>
    <xf numFmtId="0" fontId="52" fillId="0" borderId="240"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1" fillId="0" borderId="102"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41" fillId="0" borderId="0" xfId="0" applyFont="1" applyFill="1" applyBorder="1" applyAlignment="1" applyProtection="1">
      <alignment horizontal="center"/>
    </xf>
    <xf numFmtId="164" fontId="0" fillId="0" borderId="0" xfId="0" applyNumberFormat="1" applyBorder="1" applyAlignment="1" applyProtection="1">
      <alignment horizontal="center" vertical="center" wrapText="1"/>
    </xf>
    <xf numFmtId="1" fontId="0" fillId="0" borderId="0" xfId="0" applyNumberFormat="1" applyFill="1" applyBorder="1" applyAlignment="1" applyProtection="1">
      <alignment horizontal="center" vertical="center" wrapText="1"/>
    </xf>
    <xf numFmtId="0" fontId="0" fillId="0" borderId="64" xfId="0" applyFill="1" applyBorder="1" applyAlignment="1" applyProtection="1">
      <alignment wrapText="1"/>
    </xf>
    <xf numFmtId="164" fontId="29" fillId="0" borderId="0" xfId="2" applyNumberFormat="1" applyFont="1" applyFill="1" applyBorder="1" applyAlignment="1" applyProtection="1">
      <alignment horizontal="center" vertical="center" wrapText="1"/>
    </xf>
    <xf numFmtId="0" fontId="0" fillId="0" borderId="65" xfId="0" applyFill="1" applyBorder="1" applyProtection="1"/>
    <xf numFmtId="0" fontId="0" fillId="0" borderId="0" xfId="0" applyFill="1" applyProtection="1"/>
    <xf numFmtId="1" fontId="0" fillId="0" borderId="0" xfId="0" applyNumberFormat="1" applyBorder="1" applyAlignment="1" applyProtection="1">
      <alignment horizontal="center" vertical="center" wrapText="1"/>
    </xf>
    <xf numFmtId="0" fontId="29" fillId="0" borderId="0" xfId="0" applyNumberFormat="1"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0" fillId="0" borderId="66" xfId="0" applyBorder="1" applyAlignment="1" applyProtection="1">
      <alignment wrapText="1"/>
    </xf>
    <xf numFmtId="0" fontId="1" fillId="0" borderId="67" xfId="0" applyFont="1" applyBorder="1" applyAlignment="1" applyProtection="1">
      <alignment horizontal="center" vertical="center" wrapText="1"/>
    </xf>
    <xf numFmtId="0" fontId="1" fillId="0" borderId="67" xfId="0" applyFont="1" applyFill="1" applyBorder="1" applyAlignment="1" applyProtection="1">
      <alignment horizontal="center" vertical="center" wrapText="1"/>
    </xf>
    <xf numFmtId="1" fontId="0" fillId="0" borderId="67" xfId="0" applyNumberFormat="1" applyBorder="1" applyAlignment="1" applyProtection="1">
      <alignment horizontal="center" vertical="center" wrapText="1"/>
    </xf>
    <xf numFmtId="1" fontId="0" fillId="0" borderId="67" xfId="0" applyNumberFormat="1" applyFill="1" applyBorder="1" applyAlignment="1" applyProtection="1">
      <alignment horizontal="center" vertical="center" wrapText="1"/>
    </xf>
    <xf numFmtId="0" fontId="29" fillId="0" borderId="67" xfId="0" applyNumberFormat="1" applyFont="1" applyBorder="1" applyAlignment="1" applyProtection="1">
      <alignment horizontal="center" vertical="center" wrapText="1"/>
    </xf>
    <xf numFmtId="0" fontId="9" fillId="0" borderId="67" xfId="0" applyNumberFormat="1" applyFont="1" applyBorder="1" applyAlignment="1" applyProtection="1">
      <alignment horizontal="center" vertical="center" wrapText="1"/>
    </xf>
    <xf numFmtId="0" fontId="0" fillId="0" borderId="67" xfId="0" applyBorder="1" applyAlignment="1" applyProtection="1">
      <alignment wrapText="1"/>
    </xf>
    <xf numFmtId="0" fontId="0" fillId="0" borderId="67" xfId="0" applyBorder="1" applyProtection="1"/>
    <xf numFmtId="0" fontId="0" fillId="0" borderId="68" xfId="0" applyBorder="1" applyProtection="1"/>
    <xf numFmtId="0" fontId="2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1" fillId="0" borderId="62" xfId="0" applyFont="1" applyFill="1" applyBorder="1" applyAlignment="1" applyProtection="1">
      <alignment horizontal="center" wrapText="1"/>
    </xf>
    <xf numFmtId="0" fontId="11" fillId="0" borderId="62" xfId="0" applyFont="1" applyFill="1" applyBorder="1" applyAlignment="1" applyProtection="1">
      <alignment wrapText="1"/>
    </xf>
    <xf numFmtId="0" fontId="0" fillId="0" borderId="62" xfId="0" applyBorder="1" applyAlignment="1" applyProtection="1">
      <alignment wrapText="1"/>
    </xf>
    <xf numFmtId="0" fontId="0" fillId="0" borderId="62" xfId="0" applyFill="1" applyBorder="1" applyAlignment="1" applyProtection="1">
      <alignment wrapText="1"/>
    </xf>
    <xf numFmtId="0" fontId="29" fillId="0" borderId="62" xfId="0" applyFont="1" applyBorder="1" applyAlignment="1" applyProtection="1">
      <alignment horizontal="center" wrapText="1"/>
    </xf>
    <xf numFmtId="0" fontId="0" fillId="0" borderId="62" xfId="0" applyBorder="1" applyProtection="1"/>
    <xf numFmtId="0" fontId="0" fillId="0" borderId="63" xfId="0" applyBorder="1" applyProtection="1"/>
    <xf numFmtId="0" fontId="29"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 fillId="0" borderId="237" xfId="0" applyFont="1" applyFill="1" applyBorder="1" applyAlignment="1" applyProtection="1">
      <alignment horizontal="center" vertical="center" wrapText="1"/>
    </xf>
    <xf numFmtId="0" fontId="0" fillId="0" borderId="237" xfId="0" applyFill="1" applyBorder="1" applyAlignment="1" applyProtection="1">
      <alignment horizontal="center" vertical="center" wrapText="1"/>
    </xf>
    <xf numFmtId="0" fontId="72"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73"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0" fillId="0" borderId="66" xfId="0" applyFill="1" applyBorder="1" applyAlignment="1" applyProtection="1">
      <alignment wrapText="1"/>
    </xf>
    <xf numFmtId="0" fontId="29" fillId="0" borderId="67" xfId="0" applyNumberFormat="1" applyFont="1" applyFill="1" applyBorder="1" applyAlignment="1" applyProtection="1">
      <alignment horizontal="center" vertical="center" wrapText="1"/>
    </xf>
    <xf numFmtId="0" fontId="9" fillId="0" borderId="67" xfId="0" applyNumberFormat="1" applyFont="1" applyFill="1" applyBorder="1" applyAlignment="1" applyProtection="1">
      <alignment horizontal="center" vertical="center" wrapText="1"/>
    </xf>
    <xf numFmtId="0" fontId="0" fillId="0" borderId="67" xfId="0" applyFill="1" applyBorder="1" applyAlignment="1" applyProtection="1">
      <alignment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wrapText="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wrapText="1"/>
    </xf>
    <xf numFmtId="0" fontId="29" fillId="0" borderId="0" xfId="0" applyFont="1" applyFill="1" applyBorder="1" applyAlignment="1" applyProtection="1">
      <alignment horizontal="center" wrapText="1"/>
    </xf>
    <xf numFmtId="0" fontId="7"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8" fillId="0" borderId="0" xfId="0" applyFont="1" applyFill="1" applyBorder="1" applyProtection="1"/>
    <xf numFmtId="0" fontId="18"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xf>
    <xf numFmtId="0" fontId="29" fillId="0" borderId="0" xfId="0" applyFont="1" applyAlignment="1" applyProtection="1">
      <alignment horizontal="center"/>
    </xf>
    <xf numFmtId="0" fontId="8" fillId="6" borderId="0" xfId="0" applyFont="1" applyFill="1" applyAlignment="1" applyProtection="1">
      <alignment wrapText="1"/>
    </xf>
    <xf numFmtId="0" fontId="8" fillId="0" borderId="0" xfId="0" applyFont="1" applyFill="1" applyBorder="1" applyAlignment="1" applyProtection="1">
      <alignment wrapText="1"/>
    </xf>
    <xf numFmtId="9" fontId="9" fillId="0" borderId="0" xfId="0" applyNumberFormat="1" applyFont="1" applyAlignment="1" applyProtection="1">
      <alignment wrapText="1"/>
    </xf>
    <xf numFmtId="0" fontId="5" fillId="0" borderId="0" xfId="0" applyFont="1" applyAlignment="1" applyProtection="1">
      <alignment wrapText="1"/>
    </xf>
    <xf numFmtId="0" fontId="2" fillId="0" borderId="0" xfId="0" applyFont="1" applyAlignment="1" applyProtection="1">
      <alignment wrapText="1"/>
    </xf>
    <xf numFmtId="0" fontId="2" fillId="0" borderId="0" xfId="0" applyFont="1" applyFill="1" applyBorder="1" applyAlignment="1" applyProtection="1">
      <alignment wrapText="1"/>
    </xf>
    <xf numFmtId="0" fontId="10" fillId="2" borderId="0" xfId="0" applyFont="1" applyFill="1" applyBorder="1" applyAlignment="1" applyProtection="1">
      <alignment horizontal="left" vertical="center" wrapText="1"/>
    </xf>
    <xf numFmtId="0" fontId="0" fillId="0" borderId="63" xfId="0" applyBorder="1" applyAlignment="1" applyProtection="1">
      <alignment vertical="center" wrapText="1"/>
    </xf>
    <xf numFmtId="0" fontId="11" fillId="0" borderId="64" xfId="0" applyFont="1" applyFill="1" applyBorder="1" applyAlignment="1" applyProtection="1">
      <alignment horizontal="center" wrapText="1"/>
    </xf>
    <xf numFmtId="0" fontId="11" fillId="0" borderId="0" xfId="0" applyFont="1" applyFill="1" applyBorder="1" applyAlignment="1" applyProtection="1">
      <alignment horizontal="left" vertical="center" wrapText="1"/>
    </xf>
    <xf numFmtId="0" fontId="0" fillId="0" borderId="65" xfId="0" applyBorder="1" applyAlignment="1" applyProtection="1">
      <alignment wrapText="1"/>
    </xf>
    <xf numFmtId="0" fontId="0" fillId="0" borderId="43" xfId="0" applyFill="1" applyBorder="1" applyAlignment="1" applyProtection="1">
      <alignment horizontal="center" wrapText="1"/>
    </xf>
    <xf numFmtId="44" fontId="9" fillId="0" borderId="0" xfId="2" applyFont="1" applyFill="1" applyBorder="1" applyAlignment="1" applyProtection="1">
      <alignment horizontal="center" wrapText="1"/>
    </xf>
    <xf numFmtId="0" fontId="0" fillId="0" borderId="65" xfId="0" applyFill="1" applyBorder="1" applyAlignment="1" applyProtection="1">
      <alignment wrapText="1"/>
    </xf>
    <xf numFmtId="0" fontId="0" fillId="0" borderId="68" xfId="0" applyBorder="1" applyAlignment="1" applyProtection="1">
      <alignment wrapText="1"/>
    </xf>
    <xf numFmtId="0" fontId="0" fillId="0" borderId="202" xfId="0" applyBorder="1" applyAlignment="1" applyProtection="1">
      <alignment wrapText="1"/>
    </xf>
    <xf numFmtId="0" fontId="0" fillId="0" borderId="203" xfId="0" applyFill="1" applyBorder="1" applyAlignment="1" applyProtection="1">
      <alignment wrapText="1"/>
    </xf>
    <xf numFmtId="0" fontId="0" fillId="0" borderId="0" xfId="0" applyAlignment="1" applyProtection="1">
      <alignment horizontal="left" wrapText="1"/>
    </xf>
    <xf numFmtId="0" fontId="0" fillId="0" borderId="203" xfId="0" applyFill="1" applyBorder="1" applyAlignment="1" applyProtection="1">
      <alignment horizontal="left" wrapText="1"/>
    </xf>
    <xf numFmtId="0" fontId="0" fillId="0" borderId="0" xfId="0" applyFill="1" applyAlignment="1" applyProtection="1">
      <alignment horizontal="left" wrapText="1"/>
    </xf>
    <xf numFmtId="0" fontId="0" fillId="0" borderId="206" xfId="0" applyFill="1" applyBorder="1" applyAlignment="1" applyProtection="1">
      <alignment wrapText="1"/>
    </xf>
    <xf numFmtId="0" fontId="65" fillId="0" borderId="204" xfId="0" applyFont="1" applyBorder="1" applyAlignment="1" applyProtection="1">
      <alignment horizontal="left" wrapText="1"/>
    </xf>
    <xf numFmtId="0" fontId="65" fillId="0" borderId="205" xfId="0" applyFont="1" applyBorder="1" applyAlignment="1" applyProtection="1">
      <alignment horizontal="left" wrapText="1"/>
    </xf>
    <xf numFmtId="0" fontId="0" fillId="0" borderId="0" xfId="0" applyAlignment="1" applyProtection="1">
      <alignment horizontal="center" wrapText="1"/>
    </xf>
    <xf numFmtId="0" fontId="7" fillId="0" borderId="36" xfId="0" applyFont="1" applyFill="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0" fillId="0" borderId="36" xfId="0" applyFill="1" applyBorder="1" applyAlignment="1" applyProtection="1">
      <alignment wrapText="1"/>
    </xf>
    <xf numFmtId="0" fontId="52" fillId="0" borderId="0" xfId="0" applyFont="1" applyFill="1" applyBorder="1" applyAlignment="1" applyProtection="1">
      <alignment horizontal="center" vertical="center" wrapText="1"/>
    </xf>
    <xf numFmtId="1" fontId="43" fillId="0" borderId="96" xfId="0" applyNumberFormat="1" applyFont="1" applyFill="1" applyBorder="1" applyAlignment="1" applyProtection="1">
      <alignment horizontal="center" vertical="center" wrapText="1"/>
    </xf>
    <xf numFmtId="0" fontId="0" fillId="6" borderId="0" xfId="0" applyFill="1" applyAlignment="1" applyProtection="1">
      <alignment wrapText="1"/>
    </xf>
    <xf numFmtId="0" fontId="0" fillId="6" borderId="64" xfId="0" applyFill="1" applyBorder="1" applyAlignment="1" applyProtection="1">
      <alignment wrapText="1"/>
    </xf>
    <xf numFmtId="0" fontId="18" fillId="6" borderId="0" xfId="0" applyFont="1" applyFill="1" applyBorder="1" applyAlignment="1" applyProtection="1">
      <alignment horizontal="center" vertical="center" wrapText="1"/>
    </xf>
    <xf numFmtId="1" fontId="0" fillId="6" borderId="0" xfId="0" applyNumberFormat="1" applyFill="1" applyBorder="1" applyAlignment="1" applyProtection="1">
      <alignment horizontal="center" vertical="center" wrapText="1"/>
    </xf>
    <xf numFmtId="0" fontId="9" fillId="6" borderId="0" xfId="0" applyNumberFormat="1" applyFont="1" applyFill="1" applyBorder="1" applyAlignment="1" applyProtection="1">
      <alignment horizontal="center" vertical="center" wrapText="1"/>
    </xf>
    <xf numFmtId="0" fontId="0" fillId="6" borderId="0" xfId="0" applyFill="1" applyBorder="1" applyAlignment="1" applyProtection="1">
      <alignment wrapText="1"/>
    </xf>
    <xf numFmtId="0" fontId="0" fillId="6" borderId="0" xfId="0" applyFill="1" applyBorder="1" applyAlignment="1" applyProtection="1">
      <alignment horizontal="right" wrapText="1"/>
    </xf>
    <xf numFmtId="0" fontId="0" fillId="0" borderId="0" xfId="0" applyFill="1" applyBorder="1" applyAlignment="1" applyProtection="1">
      <alignment horizontal="right" wrapText="1"/>
    </xf>
    <xf numFmtId="0" fontId="1" fillId="6" borderId="0" xfId="0" applyFont="1" applyFill="1" applyBorder="1" applyAlignment="1" applyProtection="1">
      <alignment horizontal="center" vertical="center" wrapText="1"/>
    </xf>
    <xf numFmtId="0" fontId="0" fillId="6" borderId="65" xfId="0" applyFill="1" applyBorder="1" applyAlignment="1" applyProtection="1">
      <alignment wrapText="1"/>
    </xf>
    <xf numFmtId="0" fontId="0" fillId="6" borderId="0" xfId="0" applyFill="1" applyBorder="1" applyAlignment="1" applyProtection="1">
      <alignment horizontal="right" vertical="center" wrapText="1"/>
    </xf>
    <xf numFmtId="0" fontId="0" fillId="0" borderId="0" xfId="0" applyFill="1" applyBorder="1" applyAlignment="1" applyProtection="1">
      <alignment horizontal="right" vertical="center" wrapText="1"/>
    </xf>
    <xf numFmtId="0" fontId="0" fillId="0" borderId="63" xfId="0" applyBorder="1" applyAlignment="1" applyProtection="1">
      <alignment wrapText="1"/>
    </xf>
    <xf numFmtId="0" fontId="11" fillId="0" borderId="64" xfId="0" applyFont="1" applyFill="1" applyBorder="1" applyAlignment="1" applyProtection="1">
      <alignment horizontal="center" vertical="center" wrapText="1"/>
    </xf>
    <xf numFmtId="0" fontId="72"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0" fontId="73" fillId="0" borderId="0" xfId="0" applyFont="1" applyFill="1" applyBorder="1" applyAlignment="1" applyProtection="1">
      <alignment vertical="center" wrapText="1"/>
    </xf>
    <xf numFmtId="0" fontId="73" fillId="0" borderId="36" xfId="0" applyFont="1" applyFill="1" applyBorder="1" applyAlignment="1" applyProtection="1">
      <alignment vertical="center" wrapText="1"/>
    </xf>
    <xf numFmtId="0" fontId="29" fillId="0" borderId="4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8" fillId="0" borderId="0" xfId="0" applyFont="1" applyFill="1" applyProtection="1"/>
    <xf numFmtId="0" fontId="33" fillId="0" borderId="0" xfId="0" applyFont="1" applyAlignment="1" applyProtection="1">
      <alignment horizontal="center" vertical="center" wrapText="1"/>
    </xf>
    <xf numFmtId="0" fontId="33" fillId="0" borderId="0"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13" borderId="70" xfId="0" applyFont="1" applyFill="1" applyBorder="1" applyAlignment="1" applyProtection="1">
      <alignment vertical="center" wrapText="1"/>
    </xf>
    <xf numFmtId="0" fontId="65" fillId="0" borderId="3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82"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78" xfId="0" applyFont="1" applyFill="1" applyBorder="1" applyAlignment="1" applyProtection="1">
      <alignment vertical="center" wrapText="1"/>
    </xf>
    <xf numFmtId="0" fontId="58" fillId="0" borderId="0" xfId="0" applyFont="1" applyFill="1" applyBorder="1" applyAlignment="1" applyProtection="1">
      <alignment vertical="center" wrapText="1"/>
    </xf>
    <xf numFmtId="0" fontId="0" fillId="9" borderId="0" xfId="0" applyFont="1" applyFill="1" applyBorder="1" applyAlignment="1" applyProtection="1">
      <alignment horizontal="center" vertical="center" wrapText="1"/>
    </xf>
    <xf numFmtId="0" fontId="32" fillId="12" borderId="0" xfId="0" applyFont="1" applyFill="1" applyBorder="1" applyAlignment="1" applyProtection="1">
      <alignment vertical="center" wrapText="1"/>
    </xf>
    <xf numFmtId="0" fontId="1" fillId="0" borderId="107" xfId="0" applyFont="1" applyBorder="1" applyAlignment="1" applyProtection="1">
      <alignment vertical="center" wrapText="1"/>
    </xf>
    <xf numFmtId="0" fontId="18" fillId="0" borderId="0" xfId="0" applyFont="1" applyBorder="1" applyAlignment="1" applyProtection="1">
      <alignment vertical="center" wrapText="1"/>
    </xf>
    <xf numFmtId="0" fontId="28" fillId="0" borderId="0" xfId="0" applyFont="1" applyBorder="1" applyAlignment="1" applyProtection="1">
      <alignment wrapText="1"/>
    </xf>
    <xf numFmtId="0" fontId="49" fillId="3" borderId="0" xfId="0" applyFont="1" applyFill="1" applyBorder="1" applyAlignment="1" applyProtection="1">
      <alignment horizontal="center" vertical="center" wrapText="1"/>
    </xf>
    <xf numFmtId="0" fontId="1" fillId="0" borderId="116" xfId="0" applyFont="1" applyBorder="1" applyAlignment="1" applyProtection="1">
      <alignment vertical="center" wrapText="1"/>
    </xf>
    <xf numFmtId="0" fontId="1" fillId="0" borderId="96" xfId="0" applyFont="1" applyFill="1" applyBorder="1" applyAlignment="1" applyProtection="1">
      <alignment horizontal="center" vertical="center" wrapText="1"/>
    </xf>
    <xf numFmtId="0" fontId="72" fillId="9" borderId="0"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9"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1" fillId="0" borderId="178" xfId="0" applyFont="1" applyBorder="1" applyAlignment="1" applyProtection="1">
      <alignment vertical="center" wrapText="1"/>
    </xf>
    <xf numFmtId="0" fontId="72" fillId="0" borderId="80" xfId="0" applyFont="1" applyFill="1" applyBorder="1" applyAlignment="1" applyProtection="1">
      <alignment vertical="center" wrapText="1"/>
    </xf>
    <xf numFmtId="0" fontId="72" fillId="9" borderId="75" xfId="0" applyFont="1" applyFill="1" applyBorder="1" applyAlignment="1" applyProtection="1">
      <alignment horizontal="center" vertical="center" wrapText="1"/>
    </xf>
    <xf numFmtId="0" fontId="9" fillId="0" borderId="128" xfId="0" applyFont="1" applyBorder="1" applyAlignment="1" applyProtection="1">
      <alignment horizontal="center" vertical="center" wrapText="1"/>
    </xf>
    <xf numFmtId="0" fontId="0" fillId="0" borderId="128" xfId="0" applyBorder="1" applyAlignment="1" applyProtection="1">
      <alignment horizontal="center" vertical="center"/>
    </xf>
    <xf numFmtId="0" fontId="1" fillId="0" borderId="97" xfId="0" applyFont="1" applyBorder="1" applyAlignment="1" applyProtection="1">
      <alignment vertical="center" wrapText="1"/>
    </xf>
    <xf numFmtId="0" fontId="72" fillId="0" borderId="75" xfId="0" applyFont="1" applyFill="1" applyBorder="1" applyAlignment="1" applyProtection="1">
      <alignment vertical="center" wrapText="1"/>
    </xf>
    <xf numFmtId="0" fontId="73" fillId="5" borderId="75" xfId="0" applyFont="1" applyFill="1" applyBorder="1" applyAlignment="1" applyProtection="1">
      <alignment horizontal="center" vertical="center" wrapText="1"/>
    </xf>
    <xf numFmtId="0" fontId="41" fillId="0" borderId="0" xfId="0" applyFont="1" applyBorder="1" applyAlignment="1" applyProtection="1">
      <alignment horizontal="center" wrapText="1"/>
    </xf>
    <xf numFmtId="0" fontId="65" fillId="5" borderId="0" xfId="0" applyFont="1" applyFill="1" applyBorder="1" applyAlignment="1" applyProtection="1">
      <alignment horizontal="center" vertical="center" wrapText="1"/>
    </xf>
    <xf numFmtId="0" fontId="65" fillId="5" borderId="0" xfId="0" applyFont="1" applyFill="1" applyBorder="1" applyAlignment="1" applyProtection="1">
      <alignment horizontal="center" vertical="center"/>
    </xf>
    <xf numFmtId="0" fontId="9" fillId="0" borderId="0" xfId="0" applyFont="1" applyProtection="1"/>
    <xf numFmtId="0" fontId="9" fillId="0" borderId="0" xfId="0" applyFont="1" applyFill="1" applyProtection="1"/>
    <xf numFmtId="0" fontId="0" fillId="0" borderId="0" xfId="0" applyFill="1" applyAlignment="1" applyProtection="1">
      <alignment horizontal="center" vertical="center" wrapText="1"/>
    </xf>
    <xf numFmtId="0" fontId="7" fillId="12" borderId="34" xfId="0" applyFont="1" applyFill="1" applyBorder="1" applyAlignment="1" applyProtection="1">
      <alignment horizontal="center" vertical="center" wrapText="1"/>
    </xf>
    <xf numFmtId="0" fontId="7" fillId="12" borderId="158" xfId="0" applyFont="1" applyFill="1" applyBorder="1" applyAlignment="1" applyProtection="1">
      <alignment horizontal="center" vertical="center" wrapText="1"/>
    </xf>
    <xf numFmtId="0" fontId="7" fillId="12" borderId="156"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0" fillId="9" borderId="73" xfId="0" applyFont="1" applyFill="1" applyBorder="1" applyAlignment="1" applyProtection="1">
      <alignment horizontal="center" vertical="center" wrapText="1"/>
    </xf>
    <xf numFmtId="0" fontId="0" fillId="9" borderId="135" xfId="0" applyFont="1" applyFill="1" applyBorder="1" applyAlignment="1" applyProtection="1">
      <alignment horizontal="center" vertical="center" wrapText="1"/>
    </xf>
    <xf numFmtId="0" fontId="0" fillId="9" borderId="22" xfId="0" applyFont="1" applyFill="1" applyBorder="1" applyAlignment="1" applyProtection="1">
      <alignment horizontal="center" vertical="center" wrapText="1"/>
    </xf>
    <xf numFmtId="0" fontId="0" fillId="9" borderId="72" xfId="0" applyFont="1" applyFill="1" applyBorder="1" applyAlignment="1" applyProtection="1">
      <alignment horizontal="center" vertical="center" wrapText="1"/>
    </xf>
    <xf numFmtId="0" fontId="0" fillId="0" borderId="127" xfId="0" applyFont="1" applyFill="1" applyBorder="1" applyAlignment="1" applyProtection="1">
      <alignment horizontal="center" vertical="center" wrapText="1"/>
    </xf>
    <xf numFmtId="0" fontId="0" fillId="0" borderId="167" xfId="0" applyFont="1" applyFill="1" applyBorder="1" applyAlignment="1" applyProtection="1">
      <alignment horizontal="center" vertical="center" wrapText="1"/>
    </xf>
    <xf numFmtId="0" fontId="0" fillId="0" borderId="168" xfId="0" applyFont="1" applyFill="1" applyBorder="1" applyAlignment="1" applyProtection="1">
      <alignment horizontal="center" vertical="center" wrapText="1"/>
    </xf>
    <xf numFmtId="0" fontId="0" fillId="0" borderId="127" xfId="0" applyFill="1" applyBorder="1" applyAlignment="1" applyProtection="1">
      <alignment horizontal="center" vertical="center" wrapText="1"/>
    </xf>
    <xf numFmtId="0" fontId="0" fillId="0" borderId="168" xfId="0" applyFill="1" applyBorder="1" applyAlignment="1" applyProtection="1">
      <alignment horizontal="center" vertical="center" wrapText="1"/>
    </xf>
    <xf numFmtId="0" fontId="1" fillId="9" borderId="75"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99" xfId="0" applyFont="1" applyFill="1" applyBorder="1" applyAlignment="1" applyProtection="1">
      <alignment horizontal="center" vertical="center" wrapText="1"/>
    </xf>
    <xf numFmtId="0" fontId="0" fillId="0" borderId="99" xfId="0"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75" xfId="0" applyFont="1" applyFill="1" applyBorder="1" applyAlignment="1" applyProtection="1">
      <alignment horizontal="center" vertical="center" wrapText="1"/>
    </xf>
    <xf numFmtId="0" fontId="1" fillId="0" borderId="162" xfId="0" applyFont="1" applyFill="1" applyBorder="1" applyAlignment="1" applyProtection="1">
      <alignment horizontal="center" vertical="center" wrapText="1"/>
    </xf>
    <xf numFmtId="0" fontId="0" fillId="0" borderId="62" xfId="0" applyFill="1" applyBorder="1" applyProtection="1"/>
    <xf numFmtId="0" fontId="74" fillId="9" borderId="0" xfId="0" applyFont="1" applyFill="1" applyBorder="1" applyAlignment="1" applyProtection="1">
      <alignment horizontal="center" vertical="center" wrapText="1"/>
    </xf>
    <xf numFmtId="0" fontId="49" fillId="5" borderId="0" xfId="0"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18" fillId="0" borderId="137" xfId="0" applyFont="1" applyBorder="1" applyAlignment="1" applyProtection="1">
      <alignment horizontal="center" vertical="center" wrapText="1"/>
    </xf>
    <xf numFmtId="0" fontId="18" fillId="5" borderId="34" xfId="0" applyFont="1" applyFill="1" applyBorder="1" applyAlignment="1" applyProtection="1">
      <alignment horizontal="center" vertical="center" wrapText="1"/>
    </xf>
    <xf numFmtId="0" fontId="18" fillId="0" borderId="138" xfId="0" applyFont="1" applyBorder="1" applyAlignment="1" applyProtection="1">
      <alignment horizontal="center" vertical="center" wrapText="1"/>
    </xf>
    <xf numFmtId="0" fontId="18" fillId="5" borderId="140" xfId="0" applyFont="1" applyFill="1" applyBorder="1" applyAlignment="1" applyProtection="1">
      <alignment horizontal="center" vertical="center" wrapText="1"/>
    </xf>
    <xf numFmtId="0" fontId="1" fillId="0" borderId="138" xfId="0" applyFont="1" applyBorder="1" applyAlignment="1" applyProtection="1">
      <alignment horizontal="center" vertical="center" wrapText="1"/>
    </xf>
    <xf numFmtId="0" fontId="1" fillId="5" borderId="140" xfId="0" applyFont="1" applyFill="1" applyBorder="1" applyAlignment="1" applyProtection="1">
      <alignment horizontal="center" vertical="center" wrapText="1"/>
    </xf>
    <xf numFmtId="0" fontId="1" fillId="0" borderId="138" xfId="0" applyFont="1" applyFill="1" applyBorder="1" applyAlignment="1" applyProtection="1">
      <alignment horizontal="center" vertical="center" wrapText="1"/>
    </xf>
    <xf numFmtId="0" fontId="1" fillId="0" borderId="139" xfId="0" applyFont="1" applyFill="1" applyBorder="1" applyAlignment="1" applyProtection="1">
      <alignment horizontal="center" vertical="center" wrapText="1"/>
    </xf>
    <xf numFmtId="0" fontId="1" fillId="5" borderId="35" xfId="0" applyFont="1" applyFill="1" applyBorder="1" applyAlignment="1" applyProtection="1">
      <alignment horizontal="center" vertical="center" wrapText="1"/>
    </xf>
    <xf numFmtId="0" fontId="0" fillId="0" borderId="67" xfId="0" applyFill="1" applyBorder="1" applyProtection="1"/>
    <xf numFmtId="0" fontId="31" fillId="0" borderId="0" xfId="0" applyFont="1" applyBorder="1" applyAlignment="1" applyProtection="1">
      <alignment wrapText="1"/>
    </xf>
    <xf numFmtId="0" fontId="31" fillId="0" borderId="0" xfId="0" applyFont="1" applyFill="1" applyBorder="1" applyAlignment="1" applyProtection="1">
      <alignment wrapText="1"/>
    </xf>
    <xf numFmtId="0" fontId="8" fillId="0" borderId="0" xfId="0" applyFont="1" applyBorder="1" applyAlignment="1" applyProtection="1">
      <alignment wrapText="1"/>
    </xf>
    <xf numFmtId="0" fontId="0" fillId="0" borderId="34" xfId="0" applyFill="1" applyBorder="1" applyAlignment="1" applyProtection="1">
      <alignment horizontal="center" wrapText="1"/>
    </xf>
    <xf numFmtId="44" fontId="0" fillId="0" borderId="0" xfId="0" applyNumberFormat="1" applyFill="1" applyBorder="1" applyAlignment="1" applyProtection="1">
      <alignment horizontal="center" vertical="center" wrapText="1"/>
    </xf>
    <xf numFmtId="0" fontId="18" fillId="15" borderId="0" xfId="0" applyFont="1" applyFill="1" applyBorder="1" applyAlignment="1" applyProtection="1">
      <alignment horizontal="center" vertical="center" wrapText="1"/>
    </xf>
    <xf numFmtId="1" fontId="0" fillId="0" borderId="96" xfId="0" applyNumberFormat="1" applyFill="1" applyBorder="1" applyAlignment="1" applyProtection="1">
      <alignment horizontal="center" vertical="center" wrapText="1"/>
    </xf>
    <xf numFmtId="1" fontId="0" fillId="0" borderId="148" xfId="0" applyNumberFormat="1" applyFill="1" applyBorder="1" applyAlignment="1" applyProtection="1">
      <alignment horizontal="center" vertical="center" wrapText="1"/>
    </xf>
    <xf numFmtId="1" fontId="0" fillId="0" borderId="151" xfId="0" applyNumberFormat="1" applyFill="1" applyBorder="1" applyAlignment="1" applyProtection="1">
      <alignment horizontal="center" vertical="center" wrapText="1"/>
    </xf>
    <xf numFmtId="1" fontId="0" fillId="0" borderId="115" xfId="0" applyNumberFormat="1" applyFill="1" applyBorder="1" applyAlignment="1" applyProtection="1">
      <alignment horizontal="center" vertical="center" wrapText="1"/>
    </xf>
    <xf numFmtId="0" fontId="0" fillId="0" borderId="64" xfId="0" applyBorder="1" applyProtection="1"/>
    <xf numFmtId="0" fontId="0" fillId="0" borderId="64" xfId="0" applyFill="1" applyBorder="1" applyProtection="1"/>
    <xf numFmtId="0" fontId="0" fillId="0" borderId="66" xfId="0" applyBorder="1" applyProtection="1"/>
    <xf numFmtId="0" fontId="0" fillId="0" borderId="82" xfId="0" applyFill="1" applyBorder="1" applyAlignment="1" applyProtection="1">
      <alignment vertical="center" wrapText="1"/>
    </xf>
    <xf numFmtId="0" fontId="0" fillId="0" borderId="78" xfId="0" applyFill="1" applyBorder="1" applyAlignment="1" applyProtection="1">
      <alignment vertical="center" wrapText="1"/>
    </xf>
    <xf numFmtId="0" fontId="0" fillId="0" borderId="79" xfId="0" applyFill="1" applyBorder="1" applyAlignment="1" applyProtection="1">
      <alignment vertical="center" wrapText="1"/>
    </xf>
    <xf numFmtId="0" fontId="72" fillId="9" borderId="80" xfId="0" applyFont="1" applyFill="1" applyBorder="1" applyAlignment="1" applyProtection="1">
      <alignment horizontal="center" vertical="center" wrapText="1"/>
    </xf>
    <xf numFmtId="0" fontId="9" fillId="0" borderId="127" xfId="0" applyFont="1" applyBorder="1" applyAlignment="1" applyProtection="1">
      <alignment horizontal="center" vertical="center" wrapText="1"/>
    </xf>
    <xf numFmtId="0" fontId="0" fillId="0" borderId="127" xfId="0" applyBorder="1" applyAlignment="1" applyProtection="1">
      <alignment horizontal="center" vertical="center"/>
    </xf>
    <xf numFmtId="0" fontId="0" fillId="0" borderId="0" xfId="0" applyBorder="1" applyAlignment="1" applyProtection="1">
      <alignment horizontal="center"/>
    </xf>
    <xf numFmtId="0" fontId="65" fillId="0" borderId="0" xfId="0" applyFont="1" applyBorder="1" applyAlignment="1" applyProtection="1">
      <alignment horizontal="center" vertical="center" wrapText="1"/>
    </xf>
    <xf numFmtId="0" fontId="41" fillId="0" borderId="0" xfId="0" applyFont="1" applyBorder="1" applyAlignment="1" applyProtection="1">
      <alignment horizontal="center"/>
    </xf>
    <xf numFmtId="0" fontId="71" fillId="0" borderId="0" xfId="0" applyFont="1" applyBorder="1" applyAlignment="1" applyProtection="1">
      <alignment horizontal="center" vertical="center" wrapText="1"/>
    </xf>
    <xf numFmtId="0" fontId="1" fillId="0" borderId="95" xfId="0" applyFont="1" applyFill="1" applyBorder="1" applyAlignment="1" applyProtection="1">
      <alignment horizontal="center" vertical="center" wrapText="1"/>
    </xf>
    <xf numFmtId="0" fontId="49" fillId="0" borderId="0" xfId="0" applyFont="1" applyBorder="1" applyAlignment="1" applyProtection="1">
      <alignment vertical="center" wrapText="1"/>
    </xf>
    <xf numFmtId="0" fontId="0" fillId="0" borderId="0" xfId="0" applyBorder="1" applyAlignment="1" applyProtection="1"/>
    <xf numFmtId="0" fontId="8" fillId="0" borderId="0" xfId="0" applyFont="1" applyBorder="1" applyProtection="1"/>
    <xf numFmtId="0" fontId="11" fillId="0" borderId="62" xfId="0" applyFont="1" applyFill="1" applyBorder="1" applyAlignment="1" applyProtection="1">
      <alignment horizontal="left" vertical="center" wrapText="1"/>
    </xf>
    <xf numFmtId="0" fontId="0" fillId="0" borderId="249" xfId="0" applyFill="1" applyBorder="1" applyAlignment="1" applyProtection="1">
      <alignment horizontal="center" vertical="center" wrapText="1"/>
    </xf>
    <xf numFmtId="0" fontId="0" fillId="0" borderId="195" xfId="0" applyBorder="1" applyAlignment="1" applyProtection="1">
      <alignment horizontal="center" vertical="center" wrapText="1"/>
    </xf>
    <xf numFmtId="0" fontId="0" fillId="0" borderId="255" xfId="0" applyFill="1" applyBorder="1" applyAlignment="1" applyProtection="1">
      <alignment horizontal="center" vertical="center" wrapText="1"/>
    </xf>
    <xf numFmtId="0" fontId="0" fillId="0" borderId="261" xfId="0" applyBorder="1" applyAlignment="1" applyProtection="1">
      <alignment horizontal="center" vertical="center" wrapText="1"/>
    </xf>
    <xf numFmtId="0" fontId="0" fillId="0" borderId="259" xfId="0" applyBorder="1" applyAlignment="1" applyProtection="1">
      <alignment horizontal="center" vertical="center" wrapText="1"/>
    </xf>
    <xf numFmtId="0" fontId="0" fillId="0" borderId="262" xfId="0" applyFill="1" applyBorder="1" applyAlignment="1" applyProtection="1">
      <alignment horizontal="center" vertical="center" wrapText="1"/>
    </xf>
    <xf numFmtId="0" fontId="0" fillId="0" borderId="269" xfId="0" applyFill="1" applyBorder="1" applyAlignment="1" applyProtection="1">
      <alignment horizontal="center" vertical="center" wrapText="1"/>
    </xf>
    <xf numFmtId="0" fontId="0" fillId="0" borderId="274" xfId="0" applyBorder="1" applyAlignment="1" applyProtection="1">
      <alignment horizontal="center" vertical="center" wrapText="1"/>
    </xf>
    <xf numFmtId="0" fontId="0" fillId="0" borderId="272" xfId="0" applyBorder="1" applyAlignment="1" applyProtection="1">
      <alignment horizontal="center" vertical="center" wrapText="1"/>
    </xf>
    <xf numFmtId="0" fontId="0" fillId="0" borderId="275" xfId="0" applyFill="1" applyBorder="1" applyAlignment="1" applyProtection="1">
      <alignment horizontal="center" vertical="center" wrapText="1"/>
    </xf>
    <xf numFmtId="0" fontId="0" fillId="3" borderId="195" xfId="0" applyFill="1" applyBorder="1" applyAlignment="1" applyProtection="1">
      <alignment horizontal="center" vertical="center" wrapText="1"/>
    </xf>
    <xf numFmtId="0" fontId="0" fillId="3" borderId="254" xfId="0" applyFill="1" applyBorder="1" applyAlignment="1" applyProtection="1">
      <alignment horizontal="center" vertical="center" wrapText="1"/>
    </xf>
    <xf numFmtId="0" fontId="0" fillId="0" borderId="286" xfId="0" applyBorder="1" applyAlignment="1" applyProtection="1">
      <alignment horizontal="center" vertical="center" wrapText="1"/>
    </xf>
    <xf numFmtId="0" fontId="0" fillId="0" borderId="0" xfId="0" applyFill="1" applyBorder="1" applyAlignment="1" applyProtection="1">
      <alignment horizontal="left" vertical="center" wrapText="1"/>
    </xf>
    <xf numFmtId="0" fontId="0" fillId="3" borderId="286" xfId="0" applyFill="1" applyBorder="1" applyAlignment="1" applyProtection="1">
      <alignment horizontal="center" vertical="center" wrapText="1"/>
    </xf>
    <xf numFmtId="165" fontId="29" fillId="0" borderId="282" xfId="0" applyNumberFormat="1" applyFont="1" applyBorder="1" applyAlignment="1" applyProtection="1">
      <alignment horizontal="center" vertical="center" wrapText="1"/>
    </xf>
    <xf numFmtId="0" fontId="0" fillId="0" borderId="284" xfId="0" applyBorder="1" applyAlignment="1" applyProtection="1">
      <alignment horizontal="left" vertical="center" wrapText="1"/>
    </xf>
    <xf numFmtId="44" fontId="29" fillId="0" borderId="282" xfId="2" applyFont="1" applyBorder="1" applyAlignment="1" applyProtection="1">
      <alignment horizontal="center" vertical="center" wrapText="1"/>
    </xf>
    <xf numFmtId="0" fontId="0" fillId="0" borderId="304" xfId="0" applyBorder="1" applyAlignment="1" applyProtection="1">
      <alignment horizontal="left" vertical="center" wrapText="1"/>
    </xf>
    <xf numFmtId="0" fontId="0" fillId="0" borderId="79" xfId="0" applyFont="1" applyFill="1" applyBorder="1" applyAlignment="1" applyProtection="1">
      <alignment vertical="center" wrapText="1"/>
    </xf>
    <xf numFmtId="0" fontId="0" fillId="0" borderId="62" xfId="0" applyFill="1" applyBorder="1" applyAlignment="1" applyProtection="1">
      <alignment vertical="center"/>
    </xf>
    <xf numFmtId="0" fontId="1" fillId="0" borderId="148" xfId="0" applyFont="1" applyBorder="1" applyAlignment="1" applyProtection="1">
      <alignment horizontal="center" vertical="center" wrapText="1"/>
    </xf>
    <xf numFmtId="0" fontId="1" fillId="0" borderId="246" xfId="0" applyFont="1" applyBorder="1" applyAlignment="1" applyProtection="1">
      <alignment vertical="center" wrapText="1"/>
    </xf>
    <xf numFmtId="0" fontId="1" fillId="0" borderId="247" xfId="0" applyFont="1" applyFill="1" applyBorder="1" applyAlignment="1" applyProtection="1">
      <alignment horizontal="center" vertical="center" wrapText="1"/>
    </xf>
    <xf numFmtId="0" fontId="0" fillId="0" borderId="250" xfId="0" applyFill="1" applyBorder="1" applyAlignment="1" applyProtection="1">
      <alignment horizontal="center" vertical="center" wrapText="1"/>
    </xf>
    <xf numFmtId="0" fontId="1" fillId="0" borderId="253" xfId="0" applyFont="1" applyBorder="1" applyAlignment="1" applyProtection="1">
      <alignment vertical="center" wrapText="1"/>
    </xf>
    <xf numFmtId="0" fontId="1" fillId="0" borderId="254" xfId="0" applyFont="1" applyFill="1" applyBorder="1" applyAlignment="1" applyProtection="1">
      <alignment horizontal="center" vertical="center" wrapText="1"/>
    </xf>
    <xf numFmtId="0" fontId="0" fillId="0" borderId="254" xfId="0" applyFill="1" applyBorder="1" applyAlignment="1" applyProtection="1">
      <alignment horizontal="center" vertical="center" wrapText="1"/>
    </xf>
    <xf numFmtId="0" fontId="1" fillId="0" borderId="0" xfId="0"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Fill="1" applyBorder="1" applyAlignment="1" applyProtection="1">
      <alignment horizontal="center" vertical="center"/>
    </xf>
    <xf numFmtId="0" fontId="1" fillId="0" borderId="260" xfId="0" applyFont="1" applyBorder="1" applyAlignment="1" applyProtection="1">
      <alignment vertical="center" wrapText="1"/>
    </xf>
    <xf numFmtId="0" fontId="1" fillId="0" borderId="259" xfId="0" applyFont="1" applyFill="1" applyBorder="1" applyAlignment="1" applyProtection="1">
      <alignment horizontal="center" vertical="center" wrapText="1"/>
    </xf>
    <xf numFmtId="0" fontId="0" fillId="0" borderId="259" xfId="0" applyFill="1" applyBorder="1" applyAlignment="1" applyProtection="1">
      <alignment horizontal="center" vertical="center" wrapText="1"/>
    </xf>
    <xf numFmtId="0" fontId="1" fillId="0" borderId="266" xfId="0" applyFont="1" applyBorder="1" applyAlignment="1" applyProtection="1">
      <alignment vertical="center" wrapText="1"/>
    </xf>
    <xf numFmtId="0" fontId="1" fillId="0" borderId="267" xfId="0" applyFont="1" applyFill="1" applyBorder="1" applyAlignment="1" applyProtection="1">
      <alignment horizontal="center" vertical="center" wrapText="1"/>
    </xf>
    <xf numFmtId="0" fontId="0" fillId="0" borderId="270" xfId="0" applyFill="1" applyBorder="1" applyAlignment="1" applyProtection="1">
      <alignment horizontal="center" vertical="center" wrapText="1"/>
    </xf>
    <xf numFmtId="0" fontId="1" fillId="0" borderId="273" xfId="0" applyFont="1" applyBorder="1" applyAlignment="1" applyProtection="1">
      <alignment vertical="center" wrapText="1"/>
    </xf>
    <xf numFmtId="0" fontId="1" fillId="0" borderId="272" xfId="0" applyFont="1" applyFill="1" applyBorder="1" applyAlignment="1" applyProtection="1">
      <alignment horizontal="center" vertical="center" wrapText="1"/>
    </xf>
    <xf numFmtId="0" fontId="0" fillId="0" borderId="272" xfId="0" applyFill="1" applyBorder="1" applyAlignment="1" applyProtection="1">
      <alignment horizontal="center" vertical="center" wrapText="1"/>
    </xf>
    <xf numFmtId="164" fontId="0" fillId="0" borderId="0" xfId="0" applyNumberForma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1" fillId="0" borderId="242" xfId="0" applyFont="1" applyBorder="1" applyAlignment="1" applyProtection="1">
      <alignment vertical="center" wrapText="1"/>
    </xf>
    <xf numFmtId="0" fontId="1" fillId="0" borderId="243"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41" fillId="0" borderId="0" xfId="0" applyFont="1" applyFill="1" applyBorder="1" applyAlignment="1" applyProtection="1">
      <alignment horizontal="center" wrapText="1"/>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0" fillId="0" borderId="0" xfId="0" applyFill="1" applyBorder="1" applyAlignment="1" applyProtection="1"/>
    <xf numFmtId="0" fontId="1" fillId="0" borderId="99" xfId="0" applyFont="1" applyBorder="1" applyAlignment="1" applyProtection="1">
      <alignment horizontal="center" vertical="center" wrapText="1"/>
    </xf>
    <xf numFmtId="0" fontId="1" fillId="0" borderId="106" xfId="0" applyFont="1" applyBorder="1" applyAlignment="1" applyProtection="1">
      <alignment vertical="center" wrapText="1"/>
    </xf>
    <xf numFmtId="0" fontId="72" fillId="0" borderId="75" xfId="0"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1" fillId="0" borderId="115" xfId="0" applyFont="1" applyBorder="1" applyAlignment="1" applyProtection="1">
      <alignment vertical="center" wrapText="1"/>
    </xf>
    <xf numFmtId="0" fontId="65" fillId="5" borderId="75" xfId="0" applyFont="1" applyFill="1" applyBorder="1" applyAlignment="1" applyProtection="1">
      <alignment horizontal="center" vertical="center" wrapText="1"/>
    </xf>
    <xf numFmtId="0" fontId="28" fillId="0" borderId="0" xfId="0" applyFont="1" applyFill="1" applyBorder="1" applyAlignment="1" applyProtection="1">
      <alignment wrapText="1"/>
    </xf>
    <xf numFmtId="0" fontId="0" fillId="0" borderId="73" xfId="0" applyFill="1" applyBorder="1" applyAlignment="1" applyProtection="1">
      <alignment vertical="center"/>
    </xf>
    <xf numFmtId="0" fontId="0" fillId="9" borderId="72" xfId="0" applyFill="1" applyBorder="1" applyAlignment="1" applyProtection="1">
      <alignment horizontal="center" vertical="center"/>
    </xf>
    <xf numFmtId="0" fontId="41" fillId="17" borderId="321" xfId="0" applyFont="1" applyFill="1" applyBorder="1" applyAlignment="1" applyProtection="1">
      <alignment wrapText="1"/>
    </xf>
    <xf numFmtId="0" fontId="41" fillId="5" borderId="158" xfId="0" applyFont="1" applyFill="1" applyBorder="1" applyAlignment="1" applyProtection="1">
      <alignment horizontal="center" vertical="center" wrapText="1"/>
    </xf>
    <xf numFmtId="0" fontId="41" fillId="5" borderId="169" xfId="0" applyFont="1" applyFill="1" applyBorder="1" applyAlignment="1" applyProtection="1">
      <alignment horizontal="center" vertical="center" wrapText="1"/>
    </xf>
    <xf numFmtId="0" fontId="41" fillId="5" borderId="157"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xf>
    <xf numFmtId="0" fontId="41" fillId="17" borderId="320" xfId="0" applyFont="1" applyFill="1" applyBorder="1" applyAlignment="1" applyProtection="1">
      <alignment wrapText="1"/>
    </xf>
    <xf numFmtId="0" fontId="41" fillId="5" borderId="43" xfId="0" applyFont="1" applyFill="1" applyBorder="1" applyAlignment="1" applyProtection="1">
      <alignment horizontal="center" vertical="center" wrapText="1"/>
    </xf>
    <xf numFmtId="0" fontId="41" fillId="5" borderId="44" xfId="0" applyFont="1" applyFill="1" applyBorder="1" applyAlignment="1" applyProtection="1">
      <alignment horizontal="center" vertical="center" wrapText="1"/>
    </xf>
    <xf numFmtId="0" fontId="41" fillId="5" borderId="36" xfId="0" applyFont="1" applyFill="1" applyBorder="1" applyAlignment="1" applyProtection="1">
      <alignment horizontal="center" vertical="center" wrapText="1"/>
    </xf>
    <xf numFmtId="0" fontId="1" fillId="6" borderId="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63" fillId="0" borderId="0" xfId="3" applyFont="1" applyAlignment="1">
      <alignment horizontal="left" vertical="center"/>
    </xf>
    <xf numFmtId="0" fontId="63" fillId="0" borderId="0" xfId="0" applyFont="1" applyAlignment="1">
      <alignment horizontal="left" vertical="center"/>
    </xf>
    <xf numFmtId="0" fontId="57" fillId="0" borderId="0" xfId="0" applyFont="1" applyAlignment="1">
      <alignment horizontal="left"/>
    </xf>
    <xf numFmtId="0" fontId="53" fillId="0" borderId="0" xfId="0" applyFont="1" applyAlignment="1">
      <alignment horizontal="left"/>
    </xf>
    <xf numFmtId="0" fontId="63" fillId="0" borderId="0" xfId="3" applyFont="1" applyAlignment="1">
      <alignment horizontal="left"/>
    </xf>
    <xf numFmtId="0" fontId="61" fillId="0" borderId="0" xfId="0" applyFont="1" applyAlignment="1">
      <alignment horizontal="left" vertical="center"/>
    </xf>
    <xf numFmtId="0" fontId="61" fillId="0" borderId="0" xfId="0" applyFont="1" applyAlignment="1">
      <alignment horizontal="left" vertical="center" wrapText="1"/>
    </xf>
    <xf numFmtId="0" fontId="62" fillId="0" borderId="0" xfId="0" applyFont="1" applyAlignment="1">
      <alignment horizontal="left"/>
    </xf>
    <xf numFmtId="0" fontId="10" fillId="2" borderId="0" xfId="0" applyFont="1" applyFill="1" applyAlignment="1">
      <alignment horizontal="left"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3" borderId="33"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28" xfId="0" applyFont="1" applyBorder="1" applyAlignment="1">
      <alignment horizontal="center" vertical="top" wrapText="1"/>
    </xf>
    <xf numFmtId="0" fontId="19" fillId="0" borderId="26" xfId="0" applyFont="1" applyBorder="1" applyAlignment="1">
      <alignment horizontal="center" vertical="top" wrapText="1"/>
    </xf>
    <xf numFmtId="0" fontId="19" fillId="0" borderId="9" xfId="0" applyFont="1" applyBorder="1" applyAlignment="1">
      <alignment horizontal="center" vertical="top" wrapText="1"/>
    </xf>
    <xf numFmtId="0" fontId="19" fillId="0" borderId="1" xfId="0" applyFont="1" applyBorder="1" applyAlignment="1">
      <alignment horizontal="center" vertical="center"/>
    </xf>
    <xf numFmtId="0" fontId="19" fillId="0" borderId="16" xfId="0" applyFont="1" applyBorder="1" applyAlignment="1">
      <alignment horizontal="center" vertical="center"/>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0" borderId="12" xfId="0" quotePrefix="1" applyBorder="1" applyAlignment="1">
      <alignment horizontal="left" vertical="center" wrapText="1"/>
    </xf>
    <xf numFmtId="6" fontId="1" fillId="0" borderId="18" xfId="0" quotePrefix="1" applyNumberFormat="1" applyFont="1" applyBorder="1" applyAlignment="1">
      <alignment horizontal="center" vertical="center" wrapText="1"/>
    </xf>
    <xf numFmtId="6" fontId="1" fillId="0" borderId="17" xfId="0" quotePrefix="1" applyNumberFormat="1" applyFont="1" applyBorder="1" applyAlignment="1">
      <alignment horizontal="center" vertical="center" wrapText="1"/>
    </xf>
    <xf numFmtId="6" fontId="1" fillId="0" borderId="5" xfId="0" quotePrefix="1" applyNumberFormat="1" applyFont="1" applyBorder="1" applyAlignment="1">
      <alignment horizontal="center" vertical="center" wrapText="1"/>
    </xf>
    <xf numFmtId="6" fontId="1" fillId="0" borderId="19" xfId="0" quotePrefix="1" applyNumberFormat="1" applyFont="1" applyBorder="1" applyAlignment="1">
      <alignment horizontal="center" vertical="center" wrapText="1"/>
    </xf>
    <xf numFmtId="0" fontId="34" fillId="0" borderId="0" xfId="0" applyFont="1" applyAlignment="1">
      <alignment horizontal="left"/>
    </xf>
    <xf numFmtId="0" fontId="1" fillId="8" borderId="0" xfId="0" applyFont="1" applyFill="1" applyBorder="1" applyAlignment="1">
      <alignment horizontal="left"/>
    </xf>
    <xf numFmtId="0" fontId="1" fillId="8" borderId="14" xfId="0" applyFont="1" applyFill="1" applyBorder="1" applyAlignment="1">
      <alignment horizontal="left"/>
    </xf>
    <xf numFmtId="0" fontId="45" fillId="3" borderId="2"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0" fillId="0" borderId="2" xfId="0" quotePrefix="1" applyFont="1" applyBorder="1" applyAlignment="1">
      <alignment horizontal="left" vertical="center" wrapText="1"/>
    </xf>
    <xf numFmtId="0" fontId="19" fillId="0" borderId="2" xfId="0" applyFont="1" applyBorder="1" applyAlignment="1">
      <alignment horizontal="center" vertical="center" wrapText="1"/>
    </xf>
    <xf numFmtId="0" fontId="19" fillId="0" borderId="24" xfId="0" applyFont="1" applyBorder="1" applyAlignment="1">
      <alignment horizontal="center" vertical="center" wrapText="1"/>
    </xf>
    <xf numFmtId="0" fontId="19" fillId="3" borderId="1"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12"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9" fontId="1" fillId="0" borderId="0" xfId="1"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6" fillId="0" borderId="0" xfId="0" applyFont="1" applyAlignment="1">
      <alignment horizontal="right"/>
    </xf>
    <xf numFmtId="0" fontId="65" fillId="0" borderId="0" xfId="0" applyFont="1" applyAlignment="1">
      <alignment horizontal="right"/>
    </xf>
    <xf numFmtId="0" fontId="8" fillId="0" borderId="2" xfId="0" quotePrefix="1" applyFont="1" applyBorder="1" applyAlignment="1">
      <alignment horizontal="left"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45" fillId="3" borderId="225" xfId="0" applyFont="1" applyFill="1" applyBorder="1" applyAlignment="1">
      <alignment horizontal="center" vertical="center"/>
    </xf>
    <xf numFmtId="0" fontId="45" fillId="3" borderId="226" xfId="0" applyFont="1" applyFill="1" applyBorder="1" applyAlignment="1">
      <alignment horizontal="center" vertical="center"/>
    </xf>
    <xf numFmtId="0" fontId="45" fillId="3" borderId="227" xfId="0" applyFont="1" applyFill="1" applyBorder="1" applyAlignment="1">
      <alignment horizontal="center" vertical="center"/>
    </xf>
    <xf numFmtId="0" fontId="45" fillId="0" borderId="228" xfId="0" applyFont="1" applyBorder="1" applyAlignment="1">
      <alignment horizontal="center" vertical="top" wrapText="1"/>
    </xf>
    <xf numFmtId="0" fontId="45" fillId="0" borderId="26" xfId="0" applyFont="1" applyBorder="1" applyAlignment="1">
      <alignment horizontal="center" vertical="top" wrapText="1"/>
    </xf>
    <xf numFmtId="0" fontId="45" fillId="0" borderId="9" xfId="0" applyFont="1" applyBorder="1" applyAlignment="1">
      <alignment horizontal="center" vertical="top" wrapText="1"/>
    </xf>
    <xf numFmtId="0" fontId="19" fillId="0" borderId="2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8" xfId="0" quotePrefix="1" applyFont="1" applyFill="1" applyBorder="1" applyAlignment="1">
      <alignment horizontal="left" vertical="center" wrapText="1"/>
    </xf>
    <xf numFmtId="0" fontId="19" fillId="3" borderId="236" xfId="0" applyFont="1" applyFill="1" applyBorder="1" applyAlignment="1">
      <alignment horizontal="center" vertical="center"/>
    </xf>
    <xf numFmtId="0" fontId="19" fillId="3" borderId="226" xfId="0" applyFont="1" applyFill="1" applyBorder="1" applyAlignment="1">
      <alignment horizontal="center" vertical="center"/>
    </xf>
    <xf numFmtId="0" fontId="19" fillId="3" borderId="227" xfId="0" applyFont="1" applyFill="1" applyBorder="1" applyAlignment="1">
      <alignment horizontal="center" vertical="center"/>
    </xf>
    <xf numFmtId="0" fontId="0" fillId="0" borderId="2" xfId="0" quotePrefix="1" applyBorder="1" applyAlignment="1">
      <alignment horizontal="left" vertical="center"/>
    </xf>
    <xf numFmtId="0" fontId="0" fillId="0" borderId="3" xfId="0" quotePrefix="1" applyBorder="1" applyAlignment="1">
      <alignment horizontal="left" vertical="center"/>
    </xf>
    <xf numFmtId="0" fontId="0" fillId="0" borderId="4" xfId="0" quotePrefix="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6" fontId="43" fillId="0" borderId="221" xfId="0" quotePrefix="1" applyNumberFormat="1" applyFont="1" applyBorder="1" applyAlignment="1">
      <alignment horizontal="center" vertical="center" wrapText="1"/>
    </xf>
    <xf numFmtId="6" fontId="43" fillId="0" borderId="173" xfId="0" quotePrefix="1" applyNumberFormat="1" applyFont="1" applyBorder="1" applyAlignment="1">
      <alignment horizontal="center" vertical="center" wrapText="1"/>
    </xf>
    <xf numFmtId="0" fontId="43" fillId="0" borderId="219" xfId="0" applyFont="1" applyBorder="1" applyAlignment="1">
      <alignment horizontal="center" vertical="center" wrapText="1"/>
    </xf>
    <xf numFmtId="0" fontId="43" fillId="0" borderId="187" xfId="0" applyFont="1" applyBorder="1" applyAlignment="1">
      <alignment horizontal="center" vertical="center" wrapText="1"/>
    </xf>
    <xf numFmtId="0" fontId="20" fillId="0" borderId="2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73" xfId="0" applyFont="1" applyBorder="1" applyAlignment="1">
      <alignment horizontal="center" vertical="center" wrapText="1"/>
    </xf>
    <xf numFmtId="0" fontId="9" fillId="0" borderId="33" xfId="0" quotePrefix="1" applyFont="1" applyBorder="1" applyAlignment="1">
      <alignment horizontal="left" vertical="center" wrapText="1"/>
    </xf>
    <xf numFmtId="0" fontId="0" fillId="0" borderId="26" xfId="0" quotePrefix="1" applyBorder="1" applyAlignment="1">
      <alignment horizontal="left" vertical="center" wrapText="1"/>
    </xf>
    <xf numFmtId="0" fontId="0" fillId="0" borderId="9" xfId="0" quotePrefix="1" applyBorder="1" applyAlignment="1">
      <alignment horizontal="left" vertical="center" wrapText="1"/>
    </xf>
    <xf numFmtId="0" fontId="13" fillId="0" borderId="2" xfId="0" quotePrefix="1" applyFont="1" applyBorder="1" applyAlignment="1">
      <alignment horizontal="left" vertical="center" wrapText="1"/>
    </xf>
    <xf numFmtId="0" fontId="13" fillId="0" borderId="2" xfId="0" applyFont="1" applyBorder="1" applyAlignment="1">
      <alignment horizontal="left" vertical="center" wrapText="1"/>
    </xf>
    <xf numFmtId="0" fontId="38" fillId="0" borderId="218" xfId="0" applyFont="1" applyBorder="1" applyAlignment="1">
      <alignment horizontal="center" vertical="center" wrapText="1"/>
    </xf>
    <xf numFmtId="0" fontId="38" fillId="0" borderId="224" xfId="0" applyFont="1" applyBorder="1" applyAlignment="1">
      <alignment horizontal="center" vertical="center" wrapText="1"/>
    </xf>
    <xf numFmtId="0" fontId="42" fillId="0" borderId="218" xfId="0" applyFont="1" applyBorder="1" applyAlignment="1">
      <alignment horizontal="center" vertical="center" wrapText="1"/>
    </xf>
    <xf numFmtId="0" fontId="42" fillId="0" borderId="224" xfId="0" applyFont="1" applyBorder="1" applyAlignment="1">
      <alignment horizontal="center" vertical="center" wrapText="1"/>
    </xf>
    <xf numFmtId="0" fontId="38" fillId="0" borderId="223" xfId="0" applyFont="1" applyBorder="1" applyAlignment="1">
      <alignment horizontal="left" vertical="center" wrapText="1"/>
    </xf>
    <xf numFmtId="0" fontId="38" fillId="0" borderId="3" xfId="0" applyFont="1" applyBorder="1" applyAlignment="1">
      <alignment horizontal="left" vertical="center" wrapText="1"/>
    </xf>
    <xf numFmtId="0" fontId="38" fillId="0" borderId="224"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7" xfId="0" applyBorder="1" applyAlignment="1" applyProtection="1">
      <alignment horizontal="center" vertical="center" wrapText="1"/>
    </xf>
    <xf numFmtId="0" fontId="0" fillId="0" borderId="48" xfId="0" applyBorder="1" applyAlignment="1" applyProtection="1">
      <alignment horizontal="center" vertical="center" wrapText="1"/>
    </xf>
    <xf numFmtId="44" fontId="0" fillId="0" borderId="83" xfId="2" applyFont="1" applyFill="1" applyBorder="1" applyAlignment="1" applyProtection="1">
      <alignment horizontal="center" vertical="center" wrapText="1"/>
    </xf>
    <xf numFmtId="44" fontId="0" fillId="0" borderId="84" xfId="2" applyFont="1" applyFill="1" applyBorder="1" applyAlignment="1" applyProtection="1">
      <alignment horizontal="center" vertical="center" wrapText="1"/>
    </xf>
    <xf numFmtId="44" fontId="0" fillId="0" borderId="53" xfId="2" applyFont="1" applyFill="1" applyBorder="1" applyAlignment="1" applyProtection="1">
      <alignment horizontal="center" vertical="center" wrapText="1"/>
    </xf>
    <xf numFmtId="44" fontId="0" fillId="0" borderId="54" xfId="2" applyFont="1" applyFill="1" applyBorder="1" applyAlignment="1" applyProtection="1">
      <alignment horizontal="center" vertical="center" wrapText="1"/>
    </xf>
    <xf numFmtId="0" fontId="0" fillId="0" borderId="45" xfId="0" applyBorder="1" applyAlignment="1" applyProtection="1">
      <alignment horizontal="center" vertical="center" wrapText="1"/>
    </xf>
    <xf numFmtId="0" fontId="0" fillId="3" borderId="0" xfId="0" applyFill="1" applyBorder="1" applyAlignment="1" applyProtection="1">
      <alignment horizontal="center" vertical="center" wrapText="1"/>
    </xf>
    <xf numFmtId="44" fontId="9" fillId="14" borderId="43" xfId="2" applyFont="1" applyFill="1" applyBorder="1" applyAlignment="1" applyProtection="1">
      <alignment horizontal="center" wrapText="1"/>
    </xf>
    <xf numFmtId="44" fontId="9" fillId="14" borderId="44" xfId="2" applyFont="1" applyFill="1" applyBorder="1" applyAlignment="1" applyProtection="1">
      <alignment horizontal="center" wrapText="1"/>
    </xf>
    <xf numFmtId="44" fontId="0" fillId="3" borderId="43" xfId="2" applyFont="1" applyFill="1" applyBorder="1" applyAlignment="1" applyProtection="1">
      <alignment horizontal="center" vertical="center" wrapText="1"/>
    </xf>
    <xf numFmtId="44" fontId="9" fillId="0" borderId="58" xfId="2" applyFont="1" applyFill="1" applyBorder="1" applyAlignment="1" applyProtection="1">
      <alignment horizontal="left" vertical="center" wrapText="1"/>
    </xf>
    <xf numFmtId="44" fontId="9" fillId="0" borderId="59" xfId="2" applyFont="1" applyFill="1" applyBorder="1" applyAlignment="1" applyProtection="1">
      <alignment horizontal="left" vertical="center" wrapText="1"/>
    </xf>
    <xf numFmtId="0" fontId="0" fillId="3" borderId="36" xfId="0" applyFill="1" applyBorder="1" applyAlignment="1" applyProtection="1">
      <alignment horizontal="center" vertical="center" wrapText="1"/>
    </xf>
    <xf numFmtId="44" fontId="9" fillId="0" borderId="84" xfId="2" applyFont="1" applyFill="1" applyBorder="1" applyAlignment="1" applyProtection="1">
      <alignment horizontal="left" vertical="center" wrapText="1"/>
    </xf>
    <xf numFmtId="44" fontId="9" fillId="0" borderId="20" xfId="2" applyFont="1" applyFill="1" applyBorder="1" applyAlignment="1" applyProtection="1">
      <alignment horizontal="left" vertical="center" wrapText="1"/>
    </xf>
    <xf numFmtId="44" fontId="9" fillId="0" borderId="88" xfId="2" applyFont="1" applyFill="1" applyBorder="1" applyAlignment="1" applyProtection="1">
      <alignment horizontal="left" vertical="center" wrapText="1"/>
    </xf>
    <xf numFmtId="44" fontId="9" fillId="0" borderId="86" xfId="2" applyFont="1" applyFill="1" applyBorder="1" applyAlignment="1" applyProtection="1">
      <alignment horizontal="left" vertical="center" wrapText="1"/>
    </xf>
    <xf numFmtId="165" fontId="29" fillId="0" borderId="83" xfId="2" applyNumberFormat="1" applyFont="1" applyFill="1" applyBorder="1" applyAlignment="1" applyProtection="1">
      <alignment horizontal="center" vertical="center" wrapText="1"/>
    </xf>
    <xf numFmtId="165" fontId="29" fillId="0" borderId="85" xfId="2" applyNumberFormat="1" applyFont="1" applyFill="1" applyBorder="1" applyAlignment="1" applyProtection="1">
      <alignment horizontal="center" vertical="center" wrapText="1"/>
    </xf>
    <xf numFmtId="165" fontId="29" fillId="0" borderId="87" xfId="2" applyNumberFormat="1" applyFont="1" applyFill="1" applyBorder="1" applyAlignment="1" applyProtection="1">
      <alignment horizontal="center" vertical="center" wrapText="1"/>
    </xf>
    <xf numFmtId="44" fontId="29" fillId="0" borderId="83" xfId="2" applyFont="1" applyFill="1" applyBorder="1" applyAlignment="1" applyProtection="1">
      <alignment horizontal="center" vertical="center" wrapText="1"/>
    </xf>
    <xf numFmtId="44" fontId="29" fillId="0" borderId="85" xfId="2" applyFont="1" applyFill="1" applyBorder="1" applyAlignment="1" applyProtection="1">
      <alignment horizontal="center" vertical="center" wrapText="1"/>
    </xf>
    <xf numFmtId="0" fontId="11" fillId="11" borderId="61" xfId="0" applyFont="1" applyFill="1" applyBorder="1" applyAlignment="1" applyProtection="1">
      <alignment horizontal="center" vertical="center" wrapText="1"/>
    </xf>
    <xf numFmtId="0" fontId="11" fillId="11" borderId="62" xfId="0" applyFont="1" applyFill="1" applyBorder="1" applyAlignment="1" applyProtection="1">
      <alignment horizontal="center" vertical="center" wrapText="1"/>
    </xf>
    <xf numFmtId="0" fontId="7" fillId="12" borderId="22" xfId="0" applyFont="1" applyFill="1" applyBorder="1" applyAlignment="1" applyProtection="1">
      <alignment horizontal="center" vertical="center" wrapText="1"/>
    </xf>
    <xf numFmtId="0" fontId="7" fillId="12" borderId="0" xfId="0" applyFont="1" applyFill="1" applyBorder="1" applyAlignment="1" applyProtection="1">
      <alignment horizontal="center" vertical="center" wrapText="1"/>
    </xf>
    <xf numFmtId="0" fontId="7" fillId="12" borderId="36" xfId="0" applyFont="1" applyFill="1" applyBorder="1" applyAlignment="1" applyProtection="1">
      <alignment horizontal="center" vertical="center" wrapText="1"/>
    </xf>
    <xf numFmtId="0" fontId="0" fillId="0" borderId="46" xfId="0" applyBorder="1" applyAlignment="1" applyProtection="1">
      <alignment horizontal="center" vertical="center" wrapText="1"/>
    </xf>
    <xf numFmtId="0" fontId="18" fillId="9" borderId="0" xfId="0" applyFont="1" applyFill="1" applyBorder="1" applyAlignment="1" applyProtection="1">
      <alignment horizontal="center" vertical="center" wrapText="1"/>
    </xf>
    <xf numFmtId="0" fontId="0" fillId="3" borderId="43" xfId="0" applyFill="1" applyBorder="1" applyAlignment="1" applyProtection="1">
      <alignment horizontal="center" vertical="center" wrapText="1"/>
    </xf>
    <xf numFmtId="44" fontId="0" fillId="3" borderId="43" xfId="2" applyFont="1" applyFill="1" applyBorder="1" applyAlignment="1" applyProtection="1">
      <alignment horizontal="center" vertical="center" wrapText="1"/>
      <protection locked="0"/>
    </xf>
    <xf numFmtId="0" fontId="18" fillId="9" borderId="22" xfId="0" applyFont="1" applyFill="1"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39" xfId="0"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0" borderId="41" xfId="0"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44" fontId="0" fillId="0" borderId="39" xfId="2" applyFont="1" applyFill="1" applyBorder="1" applyAlignment="1" applyProtection="1">
      <alignment horizontal="center" vertical="center" wrapText="1"/>
      <protection locked="0"/>
    </xf>
    <xf numFmtId="44" fontId="0" fillId="0" borderId="40" xfId="2" applyFont="1" applyFill="1" applyBorder="1" applyAlignment="1" applyProtection="1">
      <alignment horizontal="center" vertical="center" wrapText="1"/>
      <protection locked="0"/>
    </xf>
    <xf numFmtId="44" fontId="0" fillId="0" borderId="41" xfId="2" applyFont="1" applyFill="1" applyBorder="1" applyAlignment="1" applyProtection="1">
      <alignment horizontal="center" vertical="center" wrapText="1"/>
      <protection locked="0"/>
    </xf>
    <xf numFmtId="44" fontId="0" fillId="0" borderId="42" xfId="2" applyFont="1" applyFill="1" applyBorder="1" applyAlignment="1" applyProtection="1">
      <alignment horizontal="center" vertical="center" wrapText="1"/>
      <protection locked="0"/>
    </xf>
    <xf numFmtId="44" fontId="0" fillId="0" borderId="39" xfId="2" applyFont="1" applyFill="1" applyBorder="1" applyAlignment="1" applyProtection="1">
      <alignment horizontal="center" vertical="center" wrapText="1"/>
    </xf>
    <xf numFmtId="44" fontId="0" fillId="0" borderId="40" xfId="2" applyFont="1" applyFill="1" applyBorder="1" applyAlignment="1" applyProtection="1">
      <alignment horizontal="center" vertical="center" wrapText="1"/>
    </xf>
    <xf numFmtId="44" fontId="0" fillId="0" borderId="41" xfId="2" applyFont="1" applyFill="1" applyBorder="1" applyAlignment="1" applyProtection="1">
      <alignment horizontal="center" vertical="center" wrapText="1"/>
    </xf>
    <xf numFmtId="44" fontId="0" fillId="0" borderId="42" xfId="2" applyFont="1" applyFill="1" applyBorder="1" applyAlignment="1" applyProtection="1">
      <alignment horizontal="center" vertical="center" wrapText="1"/>
    </xf>
    <xf numFmtId="44" fontId="9" fillId="0" borderId="60" xfId="2" applyFont="1" applyFill="1" applyBorder="1" applyAlignment="1" applyProtection="1">
      <alignment horizontal="left" vertical="center" wrapText="1"/>
    </xf>
    <xf numFmtId="0" fontId="0" fillId="0" borderId="49" xfId="0" applyBorder="1" applyAlignment="1" applyProtection="1">
      <alignment horizontal="center" vertical="center" wrapText="1"/>
    </xf>
    <xf numFmtId="44" fontId="9" fillId="0" borderId="90" xfId="2" applyFont="1" applyFill="1" applyBorder="1" applyAlignment="1" applyProtection="1">
      <alignment horizontal="left" vertical="center" wrapText="1"/>
    </xf>
    <xf numFmtId="165" fontId="29" fillId="0" borderId="89" xfId="2" applyNumberFormat="1" applyFont="1" applyFill="1" applyBorder="1" applyAlignment="1" applyProtection="1">
      <alignment horizontal="center" vertical="center" wrapText="1"/>
    </xf>
    <xf numFmtId="0" fontId="18" fillId="9" borderId="35" xfId="0" applyFont="1" applyFill="1" applyBorder="1" applyAlignment="1" applyProtection="1">
      <alignment horizontal="center" vertical="center" wrapText="1"/>
    </xf>
    <xf numFmtId="0" fontId="18" fillId="9" borderId="34" xfId="0" applyFont="1"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38" xfId="0" applyFill="1" applyBorder="1" applyAlignment="1" applyProtection="1">
      <alignment horizontal="center" vertical="center" wrapText="1"/>
    </xf>
    <xf numFmtId="44" fontId="0" fillId="0" borderId="37" xfId="2" applyFont="1" applyFill="1" applyBorder="1" applyAlignment="1" applyProtection="1">
      <alignment horizontal="center" vertical="center" wrapText="1"/>
      <protection locked="0"/>
    </xf>
    <xf numFmtId="44" fontId="0" fillId="0" borderId="38" xfId="2" applyFont="1" applyFill="1" applyBorder="1" applyAlignment="1" applyProtection="1">
      <alignment horizontal="center" vertical="center" wrapText="1"/>
      <protection locked="0"/>
    </xf>
    <xf numFmtId="44" fontId="0" fillId="0" borderId="37" xfId="2" applyFont="1" applyFill="1" applyBorder="1" applyAlignment="1" applyProtection="1">
      <alignment horizontal="center" vertical="center" wrapText="1"/>
    </xf>
    <xf numFmtId="44" fontId="0" fillId="0" borderId="38" xfId="2" applyFont="1" applyFill="1" applyBorder="1" applyAlignment="1" applyProtection="1">
      <alignment horizontal="center" vertical="center" wrapText="1"/>
    </xf>
    <xf numFmtId="0" fontId="10" fillId="2" borderId="0" xfId="0" applyFont="1" applyFill="1" applyAlignment="1" applyProtection="1">
      <alignment horizontal="left" vertical="center" wrapText="1"/>
    </xf>
    <xf numFmtId="0" fontId="66" fillId="2" borderId="0" xfId="0" applyFont="1" applyFill="1" applyAlignment="1" applyProtection="1">
      <alignment horizontal="right" vertical="center" wrapText="1"/>
    </xf>
    <xf numFmtId="44" fontId="29" fillId="0" borderId="87" xfId="2" applyFont="1" applyFill="1" applyBorder="1" applyAlignment="1" applyProtection="1">
      <alignment horizontal="center" vertical="center" wrapText="1"/>
    </xf>
    <xf numFmtId="44" fontId="29" fillId="0" borderId="89" xfId="2" applyFont="1" applyFill="1" applyBorder="1" applyAlignment="1" applyProtection="1">
      <alignment horizontal="center" vertical="center" wrapText="1"/>
    </xf>
    <xf numFmtId="44" fontId="29" fillId="0" borderId="53" xfId="2" applyFont="1" applyFill="1" applyBorder="1" applyAlignment="1" applyProtection="1">
      <alignment horizontal="center" vertical="center" wrapText="1"/>
    </xf>
    <xf numFmtId="44" fontId="29" fillId="0" borderId="51" xfId="2" applyFont="1" applyFill="1" applyBorder="1" applyAlignment="1" applyProtection="1">
      <alignment horizontal="center" vertical="center" wrapText="1"/>
    </xf>
    <xf numFmtId="165" fontId="29" fillId="0" borderId="94" xfId="2" applyNumberFormat="1" applyFont="1" applyFill="1" applyBorder="1" applyAlignment="1" applyProtection="1">
      <alignment horizontal="center" vertical="center" wrapText="1"/>
    </xf>
    <xf numFmtId="1" fontId="0" fillId="0" borderId="0" xfId="0" applyNumberForma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44" fontId="0" fillId="0" borderId="55" xfId="2" applyFont="1" applyFill="1" applyBorder="1" applyAlignment="1" applyProtection="1">
      <alignment horizontal="center" vertical="center" wrapText="1"/>
      <protection locked="0"/>
    </xf>
    <xf numFmtId="44" fontId="0" fillId="0" borderId="56" xfId="2" applyFont="1" applyFill="1" applyBorder="1" applyAlignment="1" applyProtection="1">
      <alignment horizontal="center" vertical="center" wrapText="1"/>
      <protection locked="0"/>
    </xf>
    <xf numFmtId="44" fontId="0" fillId="0" borderId="55" xfId="2" applyFont="1" applyFill="1" applyBorder="1" applyAlignment="1" applyProtection="1">
      <alignment horizontal="center" vertical="center" wrapText="1"/>
    </xf>
    <xf numFmtId="44" fontId="0" fillId="0" borderId="56" xfId="2" applyFont="1" applyFill="1" applyBorder="1" applyAlignment="1" applyProtection="1">
      <alignment horizontal="center" vertical="center" wrapText="1"/>
    </xf>
    <xf numFmtId="44" fontId="9" fillId="0" borderId="52" xfId="2" applyFont="1" applyFill="1" applyBorder="1" applyAlignment="1" applyProtection="1">
      <alignment horizontal="left" vertical="center" wrapText="1"/>
    </xf>
    <xf numFmtId="1" fontId="29" fillId="0" borderId="87" xfId="0" applyNumberFormat="1" applyFont="1" applyFill="1" applyBorder="1" applyAlignment="1" applyProtection="1">
      <alignment horizontal="center" vertical="center" wrapText="1"/>
    </xf>
    <xf numFmtId="1" fontId="29" fillId="0" borderId="89" xfId="0" applyNumberFormat="1" applyFont="1" applyFill="1" applyBorder="1" applyAlignment="1" applyProtection="1">
      <alignment horizontal="center" vertical="center" wrapText="1"/>
    </xf>
    <xf numFmtId="1" fontId="0" fillId="0" borderId="88" xfId="0" applyNumberFormat="1" applyFill="1" applyBorder="1" applyAlignment="1" applyProtection="1">
      <alignment horizontal="left" vertical="center" wrapText="1"/>
    </xf>
    <xf numFmtId="1" fontId="0" fillId="0" borderId="90" xfId="0" applyNumberFormat="1" applyFill="1" applyBorder="1" applyAlignment="1" applyProtection="1">
      <alignment horizontal="left" vertical="center" wrapText="1"/>
    </xf>
    <xf numFmtId="44" fontId="9" fillId="0" borderId="54" xfId="2" applyFont="1" applyFill="1" applyBorder="1" applyAlignment="1" applyProtection="1">
      <alignment horizontal="left" vertical="center" wrapText="1"/>
    </xf>
    <xf numFmtId="1" fontId="29" fillId="0" borderId="83" xfId="0" applyNumberFormat="1" applyFont="1" applyFill="1" applyBorder="1" applyAlignment="1" applyProtection="1">
      <alignment horizontal="center" vertical="center" wrapText="1"/>
    </xf>
    <xf numFmtId="1" fontId="29" fillId="0" borderId="85" xfId="0" applyNumberFormat="1" applyFont="1" applyFill="1" applyBorder="1" applyAlignment="1" applyProtection="1">
      <alignment horizontal="center" vertical="center" wrapText="1"/>
    </xf>
    <xf numFmtId="1" fontId="0" fillId="0" borderId="84" xfId="0" applyNumberFormat="1" applyFill="1" applyBorder="1" applyAlignment="1" applyProtection="1">
      <alignment horizontal="left" vertical="center" wrapText="1"/>
    </xf>
    <xf numFmtId="1" fontId="0" fillId="0" borderId="86" xfId="0" applyNumberFormat="1" applyFill="1" applyBorder="1" applyAlignment="1" applyProtection="1">
      <alignment horizontal="left" vertical="center" wrapText="1"/>
    </xf>
    <xf numFmtId="0" fontId="18" fillId="0" borderId="0" xfId="0" applyFont="1" applyFill="1" applyBorder="1" applyAlignment="1" applyProtection="1">
      <alignment horizontal="center" vertical="center" wrapText="1"/>
    </xf>
    <xf numFmtId="0" fontId="0" fillId="14" borderId="43" xfId="0" applyFill="1" applyBorder="1" applyAlignment="1" applyProtection="1">
      <alignment horizontal="center" wrapText="1"/>
    </xf>
    <xf numFmtId="0" fontId="45" fillId="0" borderId="0" xfId="0" applyFont="1" applyFill="1" applyBorder="1" applyAlignment="1" applyProtection="1">
      <alignment horizontal="left" wrapText="1"/>
    </xf>
    <xf numFmtId="0" fontId="45" fillId="0" borderId="0" xfId="0" applyFont="1" applyFill="1" applyBorder="1" applyAlignment="1" applyProtection="1">
      <alignment horizontal="center" wrapText="1"/>
    </xf>
    <xf numFmtId="0" fontId="0" fillId="0" borderId="69" xfId="0" applyBorder="1" applyAlignment="1" applyProtection="1">
      <alignment horizontal="center" vertical="center" wrapText="1"/>
    </xf>
    <xf numFmtId="0" fontId="0" fillId="0" borderId="33"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1" fontId="9" fillId="0" borderId="93" xfId="0" applyNumberFormat="1" applyFont="1" applyFill="1" applyBorder="1" applyAlignment="1" applyProtection="1">
      <alignment horizontal="left" vertical="center" wrapText="1"/>
    </xf>
    <xf numFmtId="1" fontId="9" fillId="0" borderId="90" xfId="0" applyNumberFormat="1" applyFont="1" applyFill="1" applyBorder="1" applyAlignment="1" applyProtection="1">
      <alignment horizontal="left" vertical="center" wrapText="1"/>
    </xf>
    <xf numFmtId="165" fontId="29" fillId="0" borderId="87" xfId="0" applyNumberFormat="1" applyFont="1" applyFill="1" applyBorder="1" applyAlignment="1" applyProtection="1">
      <alignment horizontal="center" vertical="center" wrapText="1"/>
    </xf>
    <xf numFmtId="165" fontId="29" fillId="0" borderId="89" xfId="0" applyNumberFormat="1" applyFont="1" applyFill="1" applyBorder="1" applyAlignment="1" applyProtection="1">
      <alignment horizontal="center" vertical="center" wrapText="1"/>
    </xf>
    <xf numFmtId="165" fontId="29" fillId="0" borderId="83" xfId="0" applyNumberFormat="1" applyFont="1" applyFill="1" applyBorder="1" applyAlignment="1" applyProtection="1">
      <alignment horizontal="center" vertical="center" wrapText="1"/>
    </xf>
    <xf numFmtId="165" fontId="29" fillId="0" borderId="85" xfId="0" applyNumberFormat="1" applyFont="1" applyFill="1" applyBorder="1" applyAlignment="1" applyProtection="1">
      <alignment horizontal="center" vertical="center" wrapText="1"/>
    </xf>
    <xf numFmtId="166" fontId="29" fillId="0" borderId="83" xfId="4" applyNumberFormat="1" applyFont="1" applyFill="1" applyBorder="1" applyAlignment="1" applyProtection="1">
      <alignment horizontal="center" vertical="center" wrapText="1"/>
    </xf>
    <xf numFmtId="166" fontId="29" fillId="0" borderId="89" xfId="4" applyNumberFormat="1" applyFont="1" applyFill="1" applyBorder="1" applyAlignment="1" applyProtection="1">
      <alignment horizontal="center" vertical="center" wrapText="1"/>
    </xf>
    <xf numFmtId="166" fontId="29" fillId="0" borderId="92" xfId="4" applyNumberFormat="1" applyFont="1" applyFill="1" applyBorder="1" applyAlignment="1" applyProtection="1">
      <alignment horizontal="center" vertical="center" wrapText="1"/>
    </xf>
    <xf numFmtId="166" fontId="29" fillId="0" borderId="91" xfId="4" applyNumberFormat="1" applyFont="1" applyFill="1" applyBorder="1" applyAlignment="1" applyProtection="1">
      <alignment horizontal="center" vertical="center" wrapText="1"/>
    </xf>
    <xf numFmtId="44" fontId="29" fillId="0" borderId="92" xfId="2" applyFont="1" applyFill="1" applyBorder="1" applyAlignment="1" applyProtection="1">
      <alignment horizontal="center" vertical="center" wrapText="1"/>
    </xf>
    <xf numFmtId="0" fontId="7" fillId="12" borderId="70" xfId="0" applyFont="1" applyFill="1" applyBorder="1" applyAlignment="1" applyProtection="1">
      <alignment horizontal="center" vertical="center" wrapText="1"/>
    </xf>
    <xf numFmtId="0" fontId="7" fillId="12" borderId="71" xfId="0" applyFont="1" applyFill="1" applyBorder="1" applyAlignment="1" applyProtection="1">
      <alignment horizontal="center" vertical="center" wrapText="1"/>
    </xf>
    <xf numFmtId="0" fontId="7" fillId="12" borderId="72" xfId="0" applyFont="1" applyFill="1" applyBorder="1" applyAlignment="1" applyProtection="1">
      <alignment horizontal="center" vertical="center" wrapText="1"/>
    </xf>
    <xf numFmtId="0" fontId="7" fillId="12" borderId="73" xfId="0" applyFont="1" applyFill="1" applyBorder="1" applyAlignment="1" applyProtection="1">
      <alignment horizontal="center" vertical="center" wrapText="1"/>
    </xf>
    <xf numFmtId="0" fontId="58" fillId="0" borderId="0" xfId="0" applyFont="1" applyAlignment="1" applyProtection="1">
      <alignment horizontal="left" vertical="center" wrapText="1"/>
    </xf>
    <xf numFmtId="0" fontId="1" fillId="9" borderId="131" xfId="0" applyFont="1" applyFill="1" applyBorder="1" applyAlignment="1" applyProtection="1">
      <alignment horizontal="center" vertical="center" wrapText="1"/>
    </xf>
    <xf numFmtId="0" fontId="1" fillId="9" borderId="132" xfId="0" applyFont="1" applyFill="1" applyBorder="1" applyAlignment="1" applyProtection="1">
      <alignment horizontal="center" vertical="center" wrapText="1"/>
    </xf>
    <xf numFmtId="0" fontId="1" fillId="0" borderId="76" xfId="0" applyFont="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76" xfId="0" applyFill="1" applyBorder="1" applyAlignment="1" applyProtection="1">
      <alignment horizontal="center" vertical="center" wrapText="1"/>
    </xf>
    <xf numFmtId="0" fontId="1" fillId="5" borderId="76" xfId="0" applyFont="1" applyFill="1" applyBorder="1" applyAlignment="1" applyProtection="1">
      <alignment horizontal="center" vertical="center" wrapText="1"/>
    </xf>
    <xf numFmtId="0" fontId="1" fillId="9" borderId="74" xfId="0" applyFont="1" applyFill="1" applyBorder="1" applyAlignment="1" applyProtection="1">
      <alignment horizontal="center" vertical="center" wrapText="1"/>
    </xf>
    <xf numFmtId="0" fontId="1" fillId="10" borderId="74" xfId="0" applyFont="1" applyFill="1" applyBorder="1" applyAlignment="1" applyProtection="1">
      <alignment horizontal="center" vertical="center" wrapText="1"/>
    </xf>
    <xf numFmtId="0" fontId="1" fillId="9" borderId="129" xfId="0" applyFont="1" applyFill="1" applyBorder="1" applyAlignment="1" applyProtection="1">
      <alignment horizontal="center" vertical="center" wrapText="1"/>
    </xf>
    <xf numFmtId="0" fontId="1" fillId="9" borderId="130" xfId="0" applyFont="1" applyFill="1" applyBorder="1" applyAlignment="1" applyProtection="1">
      <alignment horizontal="center" vertical="center" wrapText="1"/>
    </xf>
    <xf numFmtId="0" fontId="1" fillId="0" borderId="81" xfId="0" applyFont="1" applyBorder="1" applyAlignment="1" applyProtection="1">
      <alignment horizontal="center" vertical="center" wrapText="1"/>
    </xf>
    <xf numFmtId="0" fontId="0" fillId="0" borderId="81" xfId="0" applyFont="1" applyFill="1" applyBorder="1" applyAlignment="1" applyProtection="1">
      <alignment horizontal="center" vertical="center" wrapText="1"/>
    </xf>
    <xf numFmtId="0" fontId="0" fillId="0" borderId="81" xfId="0" applyFill="1" applyBorder="1" applyAlignment="1" applyProtection="1">
      <alignment horizontal="center" vertical="center" wrapText="1"/>
    </xf>
    <xf numFmtId="0" fontId="1" fillId="5" borderId="81" xfId="0" applyFont="1" applyFill="1" applyBorder="1" applyAlignment="1" applyProtection="1">
      <alignment horizontal="center" vertical="center" wrapText="1"/>
    </xf>
    <xf numFmtId="0" fontId="7" fillId="12" borderId="75" xfId="0" applyFont="1" applyFill="1" applyBorder="1" applyAlignment="1" applyProtection="1">
      <alignment horizontal="center" vertical="center" wrapText="1"/>
    </xf>
    <xf numFmtId="0" fontId="7" fillId="12" borderId="80" xfId="0" applyFont="1" applyFill="1" applyBorder="1" applyAlignment="1" applyProtection="1">
      <alignment horizontal="center" vertical="center" wrapText="1"/>
    </xf>
    <xf numFmtId="0" fontId="1" fillId="9" borderId="133" xfId="0" applyFont="1" applyFill="1" applyBorder="1" applyAlignment="1" applyProtection="1">
      <alignment horizontal="center" vertical="center" wrapText="1"/>
    </xf>
    <xf numFmtId="0" fontId="1" fillId="9" borderId="134" xfId="0" applyFont="1" applyFill="1" applyBorder="1" applyAlignment="1" applyProtection="1">
      <alignment horizontal="center" vertical="center" wrapText="1"/>
    </xf>
    <xf numFmtId="0" fontId="1" fillId="0" borderId="77" xfId="0" applyFont="1" applyBorder="1" applyAlignment="1" applyProtection="1">
      <alignment horizontal="center" vertical="center" wrapText="1"/>
    </xf>
    <xf numFmtId="0" fontId="0" fillId="0" borderId="77" xfId="0" applyFont="1" applyFill="1" applyBorder="1" applyAlignment="1" applyProtection="1">
      <alignment horizontal="center" vertical="center" wrapText="1"/>
    </xf>
    <xf numFmtId="0" fontId="0" fillId="0" borderId="77" xfId="0" applyFill="1" applyBorder="1" applyAlignment="1" applyProtection="1">
      <alignment horizontal="center" vertical="center" wrapText="1"/>
    </xf>
    <xf numFmtId="0" fontId="1" fillId="5" borderId="77" xfId="0" applyFont="1" applyFill="1" applyBorder="1" applyAlignment="1" applyProtection="1">
      <alignment horizontal="center" vertical="center" wrapText="1"/>
    </xf>
    <xf numFmtId="0" fontId="0" fillId="0" borderId="108" xfId="0" applyBorder="1" applyAlignment="1" applyProtection="1">
      <alignment horizontal="center" vertical="center" wrapText="1"/>
    </xf>
    <xf numFmtId="0" fontId="0" fillId="0" borderId="106" xfId="0" applyBorder="1" applyAlignment="1" applyProtection="1">
      <alignment horizontal="center" vertical="center" wrapText="1"/>
    </xf>
    <xf numFmtId="164" fontId="0" fillId="0" borderId="108" xfId="0" applyNumberFormat="1" applyBorder="1" applyAlignment="1" applyProtection="1">
      <alignment horizontal="center" vertical="center" wrapText="1"/>
      <protection locked="0"/>
    </xf>
    <xf numFmtId="164" fontId="0" fillId="0" borderId="107" xfId="0" applyNumberFormat="1" applyBorder="1" applyAlignment="1" applyProtection="1">
      <alignment horizontal="center" vertical="center" wrapText="1"/>
      <protection locked="0"/>
    </xf>
    <xf numFmtId="44" fontId="0" fillId="0" borderId="113" xfId="2" applyFont="1" applyBorder="1" applyAlignment="1" applyProtection="1">
      <alignment horizontal="center" vertical="center" wrapText="1"/>
    </xf>
    <xf numFmtId="44" fontId="0" fillId="0" borderId="106" xfId="2" applyFont="1" applyBorder="1" applyAlignment="1" applyProtection="1">
      <alignment horizontal="center" vertical="center" wrapText="1"/>
    </xf>
    <xf numFmtId="44" fontId="0" fillId="0" borderId="107" xfId="2" applyFont="1" applyBorder="1" applyAlignment="1" applyProtection="1">
      <alignment horizontal="center" vertical="center" wrapText="1"/>
    </xf>
    <xf numFmtId="0" fontId="0" fillId="15" borderId="108" xfId="0" applyFill="1" applyBorder="1" applyAlignment="1" applyProtection="1">
      <alignment horizontal="center" vertical="center" wrapText="1"/>
    </xf>
    <xf numFmtId="0" fontId="0" fillId="15" borderId="121" xfId="0" applyFill="1" applyBorder="1" applyAlignment="1" applyProtection="1">
      <alignment horizontal="center" vertical="center" wrapText="1"/>
    </xf>
    <xf numFmtId="0" fontId="0" fillId="15" borderId="101" xfId="0" applyFill="1" applyBorder="1" applyAlignment="1" applyProtection="1">
      <alignment horizontal="center" vertical="center" wrapText="1"/>
    </xf>
    <xf numFmtId="0" fontId="0" fillId="15" borderId="104" xfId="0" applyFill="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0" fillId="0" borderId="111" xfId="0" applyBorder="1" applyAlignment="1" applyProtection="1">
      <alignment horizontal="center" vertical="center" wrapText="1"/>
    </xf>
    <xf numFmtId="0" fontId="0" fillId="0" borderId="95" xfId="0" applyBorder="1" applyAlignment="1" applyProtection="1">
      <alignment horizontal="center" vertical="center" wrapText="1"/>
    </xf>
    <xf numFmtId="164" fontId="0" fillId="0" borderId="112" xfId="0" applyNumberFormat="1" applyBorder="1" applyAlignment="1" applyProtection="1">
      <alignment horizontal="center" vertical="center" wrapText="1"/>
      <protection locked="0"/>
    </xf>
    <xf numFmtId="164" fontId="0" fillId="0" borderId="98" xfId="0" applyNumberFormat="1" applyBorder="1" applyAlignment="1" applyProtection="1">
      <alignment horizontal="center" vertical="center" wrapText="1"/>
      <protection locked="0"/>
    </xf>
    <xf numFmtId="44" fontId="0" fillId="0" borderId="117" xfId="2" applyFont="1" applyBorder="1" applyAlignment="1" applyProtection="1">
      <alignment horizontal="center" vertical="center" wrapText="1"/>
    </xf>
    <xf numFmtId="44" fontId="0" fillId="0" borderId="118" xfId="2" applyFont="1" applyBorder="1" applyAlignment="1" applyProtection="1">
      <alignment horizontal="center" vertical="center" wrapText="1"/>
    </xf>
    <xf numFmtId="44" fontId="0" fillId="0" borderId="119" xfId="2" applyFont="1" applyBorder="1" applyAlignment="1" applyProtection="1">
      <alignment horizontal="center" vertical="center" wrapText="1"/>
    </xf>
    <xf numFmtId="0" fontId="0" fillId="15" borderId="122" xfId="0" applyFill="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0" fillId="0" borderId="109" xfId="0" applyBorder="1" applyAlignment="1" applyProtection="1">
      <alignment horizontal="center" vertical="center" wrapText="1"/>
    </xf>
    <xf numFmtId="0" fontId="0" fillId="0" borderId="102" xfId="0" applyBorder="1" applyAlignment="1" applyProtection="1">
      <alignment horizontal="center" vertical="center" wrapText="1"/>
    </xf>
    <xf numFmtId="164" fontId="0" fillId="0" borderId="101" xfId="0" applyNumberFormat="1" applyBorder="1" applyAlignment="1" applyProtection="1">
      <alignment horizontal="center" vertical="center" wrapText="1"/>
      <protection locked="0"/>
    </xf>
    <xf numFmtId="164" fontId="0" fillId="0" borderId="103" xfId="0" applyNumberFormat="1" applyBorder="1" applyAlignment="1" applyProtection="1">
      <alignment horizontal="center" vertical="center" wrapText="1"/>
      <protection locked="0"/>
    </xf>
    <xf numFmtId="44" fontId="0" fillId="0" borderId="109" xfId="2" applyFont="1" applyBorder="1" applyAlignment="1" applyProtection="1">
      <alignment horizontal="center" vertical="center" wrapText="1"/>
    </xf>
    <xf numFmtId="44" fontId="0" fillId="0" borderId="102" xfId="2" applyFont="1" applyBorder="1" applyAlignment="1" applyProtection="1">
      <alignment horizontal="center" vertical="center" wrapText="1"/>
    </xf>
    <xf numFmtId="44" fontId="0" fillId="0" borderId="103" xfId="2" applyFont="1" applyBorder="1" applyAlignment="1" applyProtection="1">
      <alignment horizontal="center" vertical="center" wrapText="1"/>
    </xf>
    <xf numFmtId="0" fontId="0" fillId="0" borderId="105" xfId="0" applyBorder="1" applyAlignment="1" applyProtection="1">
      <alignment horizontal="center" vertical="center" wrapText="1"/>
    </xf>
    <xf numFmtId="0" fontId="0" fillId="0" borderId="96" xfId="0" applyBorder="1" applyAlignment="1" applyProtection="1">
      <alignment horizontal="center" vertical="center" wrapText="1"/>
    </xf>
    <xf numFmtId="164" fontId="0" fillId="0" borderId="105" xfId="0" applyNumberFormat="1" applyBorder="1" applyAlignment="1" applyProtection="1">
      <alignment horizontal="center" vertical="center" wrapText="1"/>
      <protection locked="0"/>
    </xf>
    <xf numFmtId="164" fontId="0" fillId="0" borderId="97" xfId="0" applyNumberFormat="1" applyBorder="1" applyAlignment="1" applyProtection="1">
      <alignment horizontal="center" vertical="center" wrapText="1"/>
      <protection locked="0"/>
    </xf>
    <xf numFmtId="44" fontId="0" fillId="0" borderId="114" xfId="2" applyFont="1" applyBorder="1" applyAlignment="1" applyProtection="1">
      <alignment horizontal="center" vertical="center" wrapText="1"/>
    </xf>
    <xf numFmtId="44" fontId="0" fillId="0" borderId="115" xfId="2" applyFont="1" applyBorder="1" applyAlignment="1" applyProtection="1">
      <alignment horizontal="center" vertical="center" wrapText="1"/>
    </xf>
    <xf numFmtId="44" fontId="0" fillId="0" borderId="116" xfId="2" applyFont="1" applyBorder="1" applyAlignment="1" applyProtection="1">
      <alignment horizontal="center" vertical="center" wrapText="1"/>
    </xf>
    <xf numFmtId="44" fontId="0" fillId="0" borderId="108" xfId="2" applyFont="1" applyBorder="1" applyAlignment="1" applyProtection="1">
      <alignment horizontal="center" vertical="center" wrapText="1"/>
      <protection locked="0"/>
    </xf>
    <xf numFmtId="44" fontId="0" fillId="0" borderId="107" xfId="2" applyFont="1" applyBorder="1" applyAlignment="1" applyProtection="1">
      <alignment horizontal="center" vertical="center" wrapText="1"/>
      <protection locked="0"/>
    </xf>
    <xf numFmtId="0" fontId="0" fillId="0" borderId="110" xfId="0" applyBorder="1" applyAlignment="1" applyProtection="1">
      <alignment horizontal="center" vertical="center" wrapText="1"/>
    </xf>
    <xf numFmtId="44" fontId="0" fillId="0" borderId="105" xfId="2" applyFont="1" applyBorder="1" applyAlignment="1" applyProtection="1">
      <alignment horizontal="center" vertical="center" wrapText="1"/>
      <protection locked="0"/>
    </xf>
    <xf numFmtId="44" fontId="0" fillId="0" borderId="97" xfId="2" applyFont="1" applyBorder="1" applyAlignment="1" applyProtection="1">
      <alignment horizontal="center" vertical="center" wrapText="1"/>
      <protection locked="0"/>
    </xf>
    <xf numFmtId="44" fontId="0" fillId="0" borderId="101" xfId="2" applyFont="1" applyBorder="1" applyAlignment="1" applyProtection="1">
      <alignment horizontal="center" vertical="center" wrapText="1"/>
      <protection locked="0"/>
    </xf>
    <xf numFmtId="44" fontId="0" fillId="0" borderId="103" xfId="2" applyFont="1" applyBorder="1" applyAlignment="1" applyProtection="1">
      <alignment horizontal="center" vertical="center" wrapText="1"/>
      <protection locked="0"/>
    </xf>
    <xf numFmtId="0" fontId="0" fillId="15" borderId="58" xfId="0" applyFill="1" applyBorder="1" applyAlignment="1" applyProtection="1">
      <alignment horizontal="center" vertical="center" wrapText="1"/>
    </xf>
    <xf numFmtId="0" fontId="1" fillId="9" borderId="0" xfId="0" applyFont="1" applyFill="1" applyBorder="1" applyAlignment="1" applyProtection="1">
      <alignment horizontal="center" vertical="center" wrapText="1"/>
    </xf>
    <xf numFmtId="0" fontId="1" fillId="9" borderId="80"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wrapText="1"/>
    </xf>
    <xf numFmtId="0" fontId="1" fillId="0" borderId="89" xfId="0" applyFont="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73" fillId="5" borderId="75" xfId="0" applyFont="1" applyFill="1" applyBorder="1" applyAlignment="1" applyProtection="1">
      <alignment horizontal="center" vertical="center" wrapText="1"/>
    </xf>
    <xf numFmtId="0" fontId="73" fillId="5" borderId="0" xfId="0" applyFont="1" applyFill="1" applyBorder="1" applyAlignment="1" applyProtection="1">
      <alignment horizontal="center" vertical="center" wrapText="1"/>
    </xf>
    <xf numFmtId="0" fontId="65" fillId="5" borderId="0" xfId="0" applyFont="1" applyFill="1" applyBorder="1" applyAlignment="1" applyProtection="1">
      <alignment horizontal="center" vertical="center" wrapText="1"/>
    </xf>
    <xf numFmtId="0" fontId="65" fillId="5" borderId="0" xfId="0" applyFont="1" applyFill="1" applyBorder="1" applyAlignment="1" applyProtection="1">
      <alignment horizontal="center" vertical="center"/>
    </xf>
    <xf numFmtId="0" fontId="1" fillId="0" borderId="57"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32" fillId="12" borderId="0" xfId="0" applyFont="1" applyFill="1" applyBorder="1" applyAlignment="1" applyProtection="1">
      <alignment horizontal="center" vertical="center" wrapText="1"/>
    </xf>
    <xf numFmtId="44" fontId="0" fillId="0" borderId="112" xfId="2" applyFont="1" applyBorder="1" applyAlignment="1" applyProtection="1">
      <alignment horizontal="center" vertical="center" wrapText="1"/>
      <protection locked="0"/>
    </xf>
    <xf numFmtId="44" fontId="0" fillId="0" borderId="98" xfId="2" applyFont="1" applyBorder="1" applyAlignment="1" applyProtection="1">
      <alignment horizontal="center" vertical="center" wrapText="1"/>
      <protection locked="0"/>
    </xf>
    <xf numFmtId="0" fontId="49" fillId="3" borderId="0" xfId="0" applyFont="1" applyFill="1" applyBorder="1" applyAlignment="1" applyProtection="1">
      <alignment horizontal="center" vertical="center" wrapText="1"/>
    </xf>
    <xf numFmtId="0" fontId="0" fillId="0" borderId="127" xfId="0" applyBorder="1" applyAlignment="1" applyProtection="1">
      <alignment horizontal="center" vertical="center"/>
    </xf>
    <xf numFmtId="0" fontId="9"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72" fillId="9" borderId="8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7" fillId="12" borderId="159" xfId="0" applyFont="1" applyFill="1" applyBorder="1" applyAlignment="1" applyProtection="1">
      <alignment horizontal="center" vertical="center" wrapText="1"/>
    </xf>
    <xf numFmtId="0" fontId="7" fillId="12" borderId="157" xfId="0" applyFont="1" applyFill="1" applyBorder="1" applyAlignment="1" applyProtection="1">
      <alignment horizontal="center" vertical="center" wrapText="1"/>
    </xf>
    <xf numFmtId="0" fontId="7" fillId="12" borderId="156"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5" fillId="0" borderId="36" xfId="0" applyFont="1" applyFill="1" applyBorder="1" applyAlignment="1" applyProtection="1">
      <alignment horizontal="center" vertical="center" wrapText="1"/>
    </xf>
    <xf numFmtId="0" fontId="0" fillId="9" borderId="163" xfId="0" applyFont="1" applyFill="1" applyBorder="1" applyAlignment="1" applyProtection="1">
      <alignment horizontal="center" vertical="center" wrapText="1"/>
    </xf>
    <xf numFmtId="0" fontId="0" fillId="9" borderId="164" xfId="0" applyFont="1" applyFill="1" applyBorder="1" applyAlignment="1" applyProtection="1">
      <alignment horizontal="center" vertical="center" wrapText="1"/>
    </xf>
    <xf numFmtId="0" fontId="1" fillId="0" borderId="160" xfId="0" applyFont="1" applyFill="1" applyBorder="1" applyAlignment="1" applyProtection="1">
      <alignment horizontal="center" vertical="center" wrapText="1"/>
    </xf>
    <xf numFmtId="0" fontId="1" fillId="0" borderId="161" xfId="0" applyFont="1" applyFill="1" applyBorder="1" applyAlignment="1" applyProtection="1">
      <alignment horizontal="center" vertical="center" wrapText="1"/>
    </xf>
    <xf numFmtId="0" fontId="1" fillId="0" borderId="165"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8" fillId="5" borderId="34" xfId="0" applyFont="1" applyFill="1" applyBorder="1" applyAlignment="1" applyProtection="1">
      <alignment horizontal="center" vertical="center" wrapText="1"/>
    </xf>
    <xf numFmtId="0" fontId="18" fillId="5" borderId="140" xfId="0" applyFont="1" applyFill="1" applyBorder="1" applyAlignment="1" applyProtection="1">
      <alignment horizontal="center" vertical="center" wrapText="1"/>
    </xf>
    <xf numFmtId="0" fontId="18" fillId="5" borderId="35" xfId="0" applyFont="1" applyFill="1" applyBorder="1" applyAlignment="1" applyProtection="1">
      <alignment horizontal="center" vertical="center" wrapText="1"/>
    </xf>
    <xf numFmtId="0" fontId="0" fillId="0" borderId="141" xfId="0" applyFill="1" applyBorder="1" applyAlignment="1" applyProtection="1">
      <alignment horizontal="center" vertical="center" wrapText="1"/>
    </xf>
    <xf numFmtId="0" fontId="0" fillId="0" borderId="142" xfId="0" applyFill="1" applyBorder="1" applyAlignment="1" applyProtection="1">
      <alignment horizontal="center" vertical="center" wrapText="1"/>
    </xf>
    <xf numFmtId="0" fontId="0" fillId="0" borderId="143" xfId="0" applyFill="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55" xfId="0" applyFont="1" applyBorder="1" applyAlignment="1" applyProtection="1">
      <alignment horizontal="center" vertical="center" wrapText="1"/>
    </xf>
    <xf numFmtId="0" fontId="1" fillId="0" borderId="154" xfId="0" applyFont="1" applyBorder="1" applyAlignment="1" applyProtection="1">
      <alignment horizontal="center" vertical="center" wrapText="1"/>
    </xf>
    <xf numFmtId="0" fontId="1" fillId="0" borderId="155" xfId="0" applyFont="1" applyBorder="1" applyAlignment="1" applyProtection="1">
      <alignment horizontal="center" vertical="center" wrapText="1"/>
    </xf>
    <xf numFmtId="0" fontId="0" fillId="9" borderId="72" xfId="0" applyFont="1" applyFill="1" applyBorder="1" applyAlignment="1" applyProtection="1">
      <alignment horizontal="center" vertical="center" wrapText="1"/>
    </xf>
    <xf numFmtId="0" fontId="0" fillId="9" borderId="73"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16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9" borderId="80" xfId="0" applyFont="1" applyFill="1" applyBorder="1" applyAlignment="1" applyProtection="1">
      <alignment horizontal="center" vertical="center" wrapText="1"/>
    </xf>
    <xf numFmtId="0" fontId="0" fillId="0" borderId="166" xfId="0" applyFill="1" applyBorder="1" applyAlignment="1" applyProtection="1">
      <alignment horizontal="center" vertical="center" wrapText="1"/>
    </xf>
    <xf numFmtId="0" fontId="0" fillId="0" borderId="167"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9" borderId="72" xfId="0" applyFill="1" applyBorder="1" applyAlignment="1" applyProtection="1">
      <alignment horizontal="center" vertical="center"/>
    </xf>
    <xf numFmtId="0" fontId="0" fillId="9" borderId="73" xfId="0" applyFill="1" applyBorder="1" applyAlignment="1" applyProtection="1">
      <alignment horizontal="center" vertical="center"/>
    </xf>
    <xf numFmtId="0" fontId="0" fillId="0" borderId="127" xfId="0" applyFill="1" applyBorder="1" applyAlignment="1" applyProtection="1">
      <alignment horizontal="center" vertical="center"/>
    </xf>
    <xf numFmtId="0" fontId="0" fillId="0" borderId="0" xfId="0" applyFill="1" applyBorder="1" applyAlignment="1" applyProtection="1">
      <alignment horizontal="center" vertical="center"/>
    </xf>
    <xf numFmtId="0" fontId="41" fillId="5" borderId="159" xfId="0" applyFont="1" applyFill="1" applyBorder="1" applyAlignment="1" applyProtection="1">
      <alignment horizontal="center" vertical="center" wrapText="1"/>
    </xf>
    <xf numFmtId="0" fontId="41" fillId="5" borderId="157" xfId="0" applyFont="1" applyFill="1" applyBorder="1" applyAlignment="1" applyProtection="1">
      <alignment horizontal="center" vertical="center" wrapText="1"/>
    </xf>
    <xf numFmtId="0" fontId="41" fillId="5" borderId="36" xfId="0" applyFont="1" applyFill="1" applyBorder="1" applyAlignment="1" applyProtection="1">
      <alignment horizontal="center" vertical="center"/>
    </xf>
    <xf numFmtId="0" fontId="41" fillId="5" borderId="43" xfId="0" applyFont="1" applyFill="1" applyBorder="1" applyAlignment="1" applyProtection="1">
      <alignment horizontal="center" vertical="center"/>
    </xf>
    <xf numFmtId="0" fontId="41" fillId="17" borderId="319" xfId="0" applyFont="1" applyFill="1" applyBorder="1" applyAlignment="1" applyProtection="1">
      <alignment horizontal="center" wrapText="1"/>
    </xf>
    <xf numFmtId="0" fontId="41" fillId="5" borderId="156" xfId="0" applyFont="1" applyFill="1" applyBorder="1" applyAlignment="1" applyProtection="1">
      <alignment horizontal="center" vertical="center" wrapText="1"/>
    </xf>
    <xf numFmtId="0" fontId="41" fillId="17" borderId="217" xfId="0" applyFont="1" applyFill="1" applyBorder="1" applyAlignment="1" applyProtection="1">
      <alignment horizontal="center" wrapText="1"/>
    </xf>
    <xf numFmtId="0" fontId="18" fillId="9" borderId="136" xfId="0" applyFont="1" applyFill="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0" xfId="0" applyBorder="1" applyAlignment="1" applyProtection="1">
      <alignment horizontal="center" vertical="center" wrapText="1"/>
    </xf>
    <xf numFmtId="44" fontId="0" fillId="0" borderId="39" xfId="2" applyFont="1" applyBorder="1" applyAlignment="1" applyProtection="1">
      <alignment horizontal="center" vertical="center" wrapText="1"/>
      <protection locked="0"/>
    </xf>
    <xf numFmtId="44" fontId="0" fillId="0" borderId="40" xfId="2" applyFont="1" applyBorder="1" applyAlignment="1" applyProtection="1">
      <alignment horizontal="center" vertical="center" wrapText="1"/>
      <protection locked="0"/>
    </xf>
    <xf numFmtId="44" fontId="0" fillId="0" borderId="39" xfId="2" applyFont="1" applyBorder="1" applyAlignment="1" applyProtection="1">
      <alignment horizontal="center" vertical="center" wrapText="1"/>
    </xf>
    <xf numFmtId="44" fontId="0" fillId="0" borderId="40" xfId="2" applyFont="1" applyBorder="1" applyAlignment="1" applyProtection="1">
      <alignment horizontal="center" vertical="center" wrapText="1"/>
    </xf>
    <xf numFmtId="0" fontId="1" fillId="0" borderId="154" xfId="0" applyFont="1" applyFill="1" applyBorder="1" applyAlignment="1" applyProtection="1">
      <alignment horizontal="center" vertical="center" wrapText="1"/>
    </xf>
    <xf numFmtId="0" fontId="1" fillId="0" borderId="155" xfId="0" applyFont="1" applyFill="1" applyBorder="1" applyAlignment="1" applyProtection="1">
      <alignment horizontal="center" vertical="center" wrapText="1"/>
    </xf>
    <xf numFmtId="0" fontId="18" fillId="0" borderId="154" xfId="0" applyFont="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8" fillId="9" borderId="75" xfId="0" applyFont="1" applyFill="1" applyBorder="1" applyAlignment="1" applyProtection="1">
      <alignment horizontal="center" vertical="center" wrapText="1"/>
    </xf>
    <xf numFmtId="0" fontId="0" fillId="0" borderId="146" xfId="0" applyBorder="1" applyAlignment="1" applyProtection="1">
      <alignment horizontal="center" vertical="center" wrapText="1"/>
    </xf>
    <xf numFmtId="0" fontId="0" fillId="0" borderId="147" xfId="0" applyBorder="1" applyAlignment="1" applyProtection="1">
      <alignment horizontal="center" vertical="center" wrapText="1"/>
    </xf>
    <xf numFmtId="44" fontId="0" fillId="0" borderId="146" xfId="2" applyFont="1" applyBorder="1" applyAlignment="1" applyProtection="1">
      <alignment horizontal="center" vertical="center" wrapText="1"/>
      <protection locked="0"/>
    </xf>
    <xf numFmtId="44" fontId="0" fillId="0" borderId="147" xfId="2" applyFont="1" applyBorder="1" applyAlignment="1" applyProtection="1">
      <alignment horizontal="center" vertical="center" wrapText="1"/>
      <protection locked="0"/>
    </xf>
    <xf numFmtId="0" fontId="18" fillId="9" borderId="80" xfId="0" applyFont="1"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6" xfId="0" applyBorder="1" applyAlignment="1" applyProtection="1">
      <alignment horizontal="center" vertical="center" wrapText="1"/>
    </xf>
    <xf numFmtId="44" fontId="0" fillId="0" borderId="55" xfId="2" applyFont="1" applyBorder="1" applyAlignment="1" applyProtection="1">
      <alignment horizontal="center" vertical="center" wrapText="1"/>
      <protection locked="0"/>
    </xf>
    <xf numFmtId="44" fontId="0" fillId="0" borderId="56" xfId="2" applyFont="1" applyBorder="1" applyAlignment="1" applyProtection="1">
      <alignment horizontal="center" vertical="center" wrapText="1"/>
      <protection locked="0"/>
    </xf>
    <xf numFmtId="0" fontId="0" fillId="0" borderId="53" xfId="0" applyBorder="1" applyAlignment="1" applyProtection="1">
      <alignment horizontal="center" vertical="center" wrapText="1"/>
    </xf>
    <xf numFmtId="0" fontId="0" fillId="0" borderId="54" xfId="0" applyBorder="1" applyAlignment="1" applyProtection="1">
      <alignment horizontal="center" vertical="center" wrapText="1"/>
    </xf>
    <xf numFmtId="44" fontId="0" fillId="0" borderId="53" xfId="2" applyFont="1" applyBorder="1" applyAlignment="1" applyProtection="1">
      <alignment horizontal="center" vertical="center" wrapText="1"/>
      <protection locked="0"/>
    </xf>
    <xf numFmtId="44" fontId="0" fillId="0" borderId="54" xfId="2" applyFont="1" applyBorder="1" applyAlignment="1" applyProtection="1">
      <alignment horizontal="center" vertical="center" wrapText="1"/>
      <protection locked="0"/>
    </xf>
    <xf numFmtId="44" fontId="0" fillId="0" borderId="149" xfId="2" applyFont="1" applyBorder="1" applyAlignment="1" applyProtection="1">
      <alignment horizontal="center" vertical="center" wrapText="1"/>
      <protection locked="0"/>
    </xf>
    <xf numFmtId="44" fontId="0" fillId="0" borderId="150" xfId="2" applyFont="1" applyBorder="1" applyAlignment="1" applyProtection="1">
      <alignment horizontal="center" vertical="center" wrapText="1"/>
      <protection locked="0"/>
    </xf>
    <xf numFmtId="0" fontId="0" fillId="0" borderId="93" xfId="0" applyBorder="1" applyAlignment="1" applyProtection="1">
      <alignment horizontal="left" vertical="center" wrapText="1"/>
    </xf>
    <xf numFmtId="0" fontId="0" fillId="0" borderId="90" xfId="0" applyBorder="1" applyAlignment="1" applyProtection="1">
      <alignment horizontal="left" vertical="center" wrapText="1"/>
    </xf>
    <xf numFmtId="0" fontId="0" fillId="0" borderId="84" xfId="0" applyBorder="1" applyAlignment="1" applyProtection="1">
      <alignment horizontal="left" vertical="center" wrapText="1"/>
    </xf>
    <xf numFmtId="0" fontId="18" fillId="0" borderId="33" xfId="0" applyFont="1" applyBorder="1" applyAlignment="1" applyProtection="1">
      <alignment horizontal="center" vertical="center" wrapText="1"/>
    </xf>
    <xf numFmtId="44" fontId="0" fillId="0" borderId="41" xfId="2" applyFont="1" applyBorder="1" applyAlignment="1" applyProtection="1">
      <alignment horizontal="center" vertical="center" wrapText="1"/>
      <protection locked="0"/>
    </xf>
    <xf numFmtId="44" fontId="0" fillId="0" borderId="42" xfId="2" applyFont="1" applyBorder="1" applyAlignment="1" applyProtection="1">
      <alignment horizontal="center" vertical="center" wrapText="1"/>
      <protection locked="0"/>
    </xf>
    <xf numFmtId="44" fontId="0" fillId="0" borderId="41" xfId="2" applyFont="1" applyBorder="1" applyAlignment="1" applyProtection="1">
      <alignment horizontal="center" vertical="center" wrapText="1"/>
    </xf>
    <xf numFmtId="44" fontId="0" fillId="0" borderId="42" xfId="2" applyFont="1"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37" fillId="0" borderId="0" xfId="0" applyFont="1" applyBorder="1" applyAlignment="1" applyProtection="1">
      <alignment horizontal="left" wrapText="1"/>
    </xf>
    <xf numFmtId="0" fontId="9" fillId="15" borderId="0" xfId="0" applyFont="1" applyFill="1" applyBorder="1" applyAlignment="1" applyProtection="1">
      <alignment horizont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44" fontId="0" fillId="0" borderId="37" xfId="2" applyFont="1" applyBorder="1" applyAlignment="1" applyProtection="1">
      <alignment horizontal="center" vertical="center" wrapText="1"/>
      <protection locked="0"/>
    </xf>
    <xf numFmtId="44" fontId="0" fillId="0" borderId="38" xfId="2" applyFont="1" applyBorder="1" applyAlignment="1" applyProtection="1">
      <alignment horizontal="center" vertical="center" wrapText="1"/>
      <protection locked="0"/>
    </xf>
    <xf numFmtId="44" fontId="0" fillId="0" borderId="37" xfId="2" applyFont="1" applyBorder="1" applyAlignment="1" applyProtection="1">
      <alignment horizontal="center" vertical="center" wrapText="1"/>
    </xf>
    <xf numFmtId="44" fontId="0" fillId="0" borderId="38" xfId="2" applyFont="1" applyBorder="1" applyAlignment="1" applyProtection="1">
      <alignment horizontal="center" vertical="center" wrapText="1"/>
    </xf>
    <xf numFmtId="44" fontId="0" fillId="3" borderId="0" xfId="2" applyFont="1" applyFill="1" applyBorder="1" applyAlignment="1" applyProtection="1">
      <alignment horizontal="center" vertical="center" wrapText="1"/>
      <protection locked="0"/>
    </xf>
    <xf numFmtId="44" fontId="0" fillId="3" borderId="0" xfId="2" applyFont="1" applyFill="1" applyBorder="1" applyAlignment="1" applyProtection="1">
      <alignment horizontal="center" vertical="center" wrapText="1"/>
    </xf>
    <xf numFmtId="0" fontId="0" fillId="15" borderId="0" xfId="0" applyFill="1" applyBorder="1" applyAlignment="1" applyProtection="1">
      <alignment horizontal="center" wrapText="1"/>
    </xf>
    <xf numFmtId="0" fontId="58" fillId="0" borderId="0" xfId="0" applyFont="1" applyFill="1" applyAlignment="1" applyProtection="1">
      <alignment horizontal="left" vertical="center" wrapText="1"/>
    </xf>
    <xf numFmtId="0" fontId="0" fillId="3" borderId="34" xfId="0" applyFill="1" applyBorder="1" applyAlignment="1" applyProtection="1">
      <alignment horizontal="center" vertical="center" wrapText="1"/>
    </xf>
    <xf numFmtId="0" fontId="0" fillId="0" borderId="149" xfId="0" applyBorder="1" applyAlignment="1" applyProtection="1">
      <alignment horizontal="center" vertical="center" wrapText="1"/>
    </xf>
    <xf numFmtId="0" fontId="0" fillId="0" borderId="150" xfId="0" applyBorder="1" applyAlignment="1" applyProtection="1">
      <alignment horizontal="center" vertical="center" wrapText="1"/>
    </xf>
    <xf numFmtId="0" fontId="0" fillId="0" borderId="145" xfId="0" applyBorder="1" applyAlignment="1" applyProtection="1">
      <alignment horizontal="center" vertical="center" wrapText="1"/>
    </xf>
    <xf numFmtId="0" fontId="0" fillId="0" borderId="60" xfId="0" applyBorder="1" applyAlignment="1" applyProtection="1">
      <alignment horizontal="center" vertical="center" wrapText="1"/>
    </xf>
    <xf numFmtId="44" fontId="0" fillId="0" borderId="145" xfId="2" applyFont="1" applyBorder="1" applyAlignment="1" applyProtection="1">
      <alignment horizontal="center" vertical="center" wrapText="1"/>
      <protection locked="0"/>
    </xf>
    <xf numFmtId="44" fontId="0" fillId="0" borderId="60" xfId="2" applyFont="1" applyBorder="1" applyAlignment="1" applyProtection="1">
      <alignment horizontal="center" vertical="center" wrapText="1"/>
      <protection locked="0"/>
    </xf>
    <xf numFmtId="44" fontId="0" fillId="3" borderId="34" xfId="2" applyFont="1" applyFill="1" applyBorder="1" applyAlignment="1" applyProtection="1">
      <alignment horizontal="center" vertical="center" wrapText="1"/>
      <protection locked="0"/>
    </xf>
    <xf numFmtId="44" fontId="0" fillId="0" borderId="92" xfId="2" applyFont="1" applyBorder="1" applyAlignment="1" applyProtection="1">
      <alignment horizontal="center" vertical="center" wrapText="1"/>
    </xf>
    <xf numFmtId="44" fontId="0" fillId="0" borderId="93" xfId="2" applyFont="1" applyBorder="1" applyAlignment="1" applyProtection="1">
      <alignment horizontal="center" vertical="center" wrapText="1"/>
    </xf>
    <xf numFmtId="44" fontId="0" fillId="0" borderId="89" xfId="2" applyFont="1" applyBorder="1" applyAlignment="1" applyProtection="1">
      <alignment horizontal="center" vertical="center" wrapText="1"/>
    </xf>
    <xf numFmtId="44" fontId="0" fillId="0" borderId="90" xfId="2" applyFont="1" applyBorder="1" applyAlignment="1" applyProtection="1">
      <alignment horizontal="center" vertical="center" wrapText="1"/>
    </xf>
    <xf numFmtId="165" fontId="29" fillId="0" borderId="172" xfId="0" applyNumberFormat="1" applyFont="1" applyBorder="1" applyAlignment="1" applyProtection="1">
      <alignment horizontal="center" vertical="center" wrapText="1"/>
    </xf>
    <xf numFmtId="165" fontId="29" fillId="0" borderId="105" xfId="0" applyNumberFormat="1" applyFont="1" applyBorder="1" applyAlignment="1" applyProtection="1">
      <alignment horizontal="center" vertical="center" wrapText="1"/>
    </xf>
    <xf numFmtId="44" fontId="0" fillId="3" borderId="95" xfId="2" applyFont="1" applyFill="1" applyBorder="1" applyAlignment="1" applyProtection="1">
      <alignment horizontal="center" vertical="center" wrapText="1"/>
    </xf>
    <xf numFmtId="44" fontId="29" fillId="0" borderId="92" xfId="2" applyFont="1" applyBorder="1" applyAlignment="1" applyProtection="1">
      <alignment horizontal="center" vertical="center" wrapText="1"/>
    </xf>
    <xf numFmtId="44" fontId="29" fillId="0" borderId="89" xfId="2" applyFont="1" applyBorder="1" applyAlignment="1" applyProtection="1">
      <alignment horizontal="center" vertical="center" wrapText="1"/>
    </xf>
    <xf numFmtId="44" fontId="0" fillId="0" borderId="91" xfId="2" applyFont="1" applyBorder="1" applyAlignment="1" applyProtection="1">
      <alignment horizontal="center" vertical="center" wrapText="1"/>
    </xf>
    <xf numFmtId="44" fontId="0" fillId="0" borderId="173" xfId="2" applyFont="1" applyBorder="1" applyAlignment="1" applyProtection="1">
      <alignment horizontal="center" vertical="center" wrapText="1"/>
    </xf>
    <xf numFmtId="0" fontId="9" fillId="15" borderId="34" xfId="0" applyFont="1" applyFill="1" applyBorder="1" applyAlignment="1" applyProtection="1">
      <alignment horizontal="center" wrapText="1"/>
    </xf>
    <xf numFmtId="0" fontId="0" fillId="15" borderId="34" xfId="0" applyFill="1" applyBorder="1" applyAlignment="1" applyProtection="1">
      <alignment horizontal="center" wrapText="1"/>
    </xf>
    <xf numFmtId="0" fontId="0" fillId="15" borderId="95" xfId="0" applyFill="1" applyBorder="1" applyAlignment="1" applyProtection="1">
      <alignment horizontal="center" wrapText="1"/>
    </xf>
    <xf numFmtId="0" fontId="9" fillId="15" borderId="95" xfId="0" applyFont="1" applyFill="1" applyBorder="1" applyAlignment="1" applyProtection="1">
      <alignment horizontal="center" wrapText="1"/>
    </xf>
    <xf numFmtId="165" fontId="29" fillId="0" borderId="171" xfId="0" applyNumberFormat="1" applyFont="1" applyBorder="1" applyAlignment="1" applyProtection="1">
      <alignment horizontal="center" vertical="center" wrapText="1"/>
    </xf>
    <xf numFmtId="44" fontId="29" fillId="0" borderId="83" xfId="2" applyFont="1" applyBorder="1" applyAlignment="1" applyProtection="1">
      <alignment horizontal="center" vertical="center" wrapText="1"/>
    </xf>
    <xf numFmtId="44" fontId="0" fillId="0" borderId="83" xfId="2" applyFont="1" applyBorder="1" applyAlignment="1" applyProtection="1">
      <alignment horizontal="center" vertical="center" wrapText="1"/>
    </xf>
    <xf numFmtId="44" fontId="0" fillId="0" borderId="84" xfId="2" applyFont="1" applyBorder="1" applyAlignment="1" applyProtection="1">
      <alignment horizontal="center" vertical="center" wrapText="1"/>
    </xf>
    <xf numFmtId="0" fontId="18" fillId="0" borderId="83" xfId="0" applyFont="1" applyBorder="1" applyAlignment="1" applyProtection="1">
      <alignment horizontal="center" vertical="center" wrapText="1"/>
    </xf>
    <xf numFmtId="0" fontId="18" fillId="0" borderId="305" xfId="0" applyFont="1" applyBorder="1" applyAlignment="1" applyProtection="1">
      <alignment horizontal="center" vertical="center" wrapText="1"/>
    </xf>
    <xf numFmtId="0" fontId="18" fillId="0" borderId="84" xfId="0" applyFont="1" applyBorder="1" applyAlignment="1" applyProtection="1">
      <alignment horizontal="center" vertical="center" wrapText="1"/>
    </xf>
    <xf numFmtId="0" fontId="65" fillId="5" borderId="75" xfId="0" applyFont="1" applyFill="1" applyBorder="1" applyAlignment="1" applyProtection="1">
      <alignment horizontal="center" vertical="center" wrapText="1"/>
    </xf>
    <xf numFmtId="0" fontId="65" fillId="0" borderId="75" xfId="0" applyFont="1" applyFill="1" applyBorder="1" applyAlignment="1" applyProtection="1">
      <alignment horizontal="center" vertical="center" wrapText="1"/>
    </xf>
    <xf numFmtId="0" fontId="65" fillId="0" borderId="80" xfId="0" applyFont="1" applyFill="1" applyBorder="1" applyAlignment="1" applyProtection="1">
      <alignment horizontal="center" vertical="center" wrapText="1"/>
    </xf>
    <xf numFmtId="0" fontId="65" fillId="5" borderId="80" xfId="0" applyFont="1" applyFill="1" applyBorder="1" applyAlignment="1" applyProtection="1">
      <alignment horizontal="center" vertical="center" wrapText="1"/>
    </xf>
    <xf numFmtId="0" fontId="72" fillId="0" borderId="75" xfId="0" applyFont="1" applyFill="1" applyBorder="1" applyAlignment="1" applyProtection="1">
      <alignment horizontal="center" vertical="center" wrapText="1"/>
    </xf>
    <xf numFmtId="0" fontId="72" fillId="0" borderId="80" xfId="0" applyFont="1" applyFill="1" applyBorder="1" applyAlignment="1" applyProtection="1">
      <alignment horizontal="center" vertical="center" wrapText="1"/>
    </xf>
    <xf numFmtId="0" fontId="72" fillId="9" borderId="75" xfId="0" applyFont="1" applyFill="1" applyBorder="1" applyAlignment="1" applyProtection="1">
      <alignment horizontal="center" vertical="center" wrapText="1"/>
    </xf>
    <xf numFmtId="0" fontId="18" fillId="0" borderId="317" xfId="0" applyFont="1" applyBorder="1" applyAlignment="1" applyProtection="1">
      <alignment horizontal="center" vertical="center" wrapText="1"/>
    </xf>
    <xf numFmtId="0" fontId="18" fillId="0" borderId="240" xfId="0" applyFont="1" applyBorder="1" applyAlignment="1" applyProtection="1">
      <alignment horizontal="center" vertical="center" wrapText="1"/>
    </xf>
    <xf numFmtId="0" fontId="72" fillId="0" borderId="0" xfId="0" applyFont="1" applyFill="1" applyBorder="1" applyAlignment="1" applyProtection="1">
      <alignment horizontal="center" vertical="center" wrapText="1"/>
    </xf>
    <xf numFmtId="0" fontId="72" fillId="9" borderId="0" xfId="0" applyFont="1" applyFill="1" applyBorder="1" applyAlignment="1" applyProtection="1">
      <alignment horizontal="center" vertical="center" wrapText="1"/>
    </xf>
    <xf numFmtId="0" fontId="18" fillId="0" borderId="318" xfId="0" applyFont="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3" borderId="95" xfId="0" applyFont="1" applyFill="1" applyBorder="1" applyAlignment="1" applyProtection="1">
      <alignment horizontal="center" vertical="center" wrapText="1"/>
    </xf>
    <xf numFmtId="0" fontId="0" fillId="15" borderId="171" xfId="0" applyFill="1" applyBorder="1" applyAlignment="1" applyProtection="1">
      <alignment horizontal="center" vertical="center" wrapText="1"/>
    </xf>
    <xf numFmtId="0" fontId="0" fillId="15" borderId="84" xfId="0" applyFill="1" applyBorder="1" applyAlignment="1" applyProtection="1">
      <alignment horizontal="center" vertical="center" wrapText="1"/>
    </xf>
    <xf numFmtId="0" fontId="0" fillId="15" borderId="179" xfId="0" applyFill="1" applyBorder="1" applyAlignment="1" applyProtection="1">
      <alignment horizontal="center" vertical="center" wrapText="1"/>
    </xf>
    <xf numFmtId="0" fontId="0" fillId="15" borderId="20" xfId="0" applyFill="1" applyBorder="1" applyAlignment="1" applyProtection="1">
      <alignment horizontal="center" vertical="center" wrapText="1"/>
    </xf>
    <xf numFmtId="0" fontId="1" fillId="0" borderId="251" xfId="0" applyFont="1" applyBorder="1" applyAlignment="1" applyProtection="1">
      <alignment horizontal="center" vertical="center" wrapText="1"/>
    </xf>
    <xf numFmtId="0" fontId="1" fillId="0" borderId="252" xfId="0" applyFont="1" applyBorder="1" applyAlignment="1" applyProtection="1">
      <alignment horizontal="center" vertical="center" wrapText="1"/>
    </xf>
    <xf numFmtId="164" fontId="0" fillId="3" borderId="195" xfId="0" applyNumberFormat="1" applyFill="1" applyBorder="1" applyAlignment="1" applyProtection="1">
      <alignment horizontal="center" vertical="center" wrapText="1"/>
      <protection locked="0"/>
    </xf>
    <xf numFmtId="164" fontId="0" fillId="3" borderId="253" xfId="0" applyNumberFormat="1" applyFill="1" applyBorder="1" applyAlignment="1" applyProtection="1">
      <alignment horizontal="center" vertical="center" wrapText="1"/>
      <protection locked="0"/>
    </xf>
    <xf numFmtId="0" fontId="1" fillId="0" borderId="257" xfId="0" applyFont="1" applyBorder="1" applyAlignment="1" applyProtection="1">
      <alignment horizontal="center" vertical="center" wrapText="1"/>
    </xf>
    <xf numFmtId="0" fontId="1" fillId="0" borderId="245" xfId="0" applyFont="1" applyBorder="1" applyAlignment="1" applyProtection="1">
      <alignment horizontal="center" vertical="center" wrapText="1"/>
    </xf>
    <xf numFmtId="0" fontId="0" fillId="0" borderId="248" xfId="0" applyBorder="1" applyAlignment="1" applyProtection="1">
      <alignment horizontal="center" vertical="center" wrapText="1"/>
    </xf>
    <xf numFmtId="0" fontId="0" fillId="0" borderId="247" xfId="0" applyBorder="1" applyAlignment="1" applyProtection="1">
      <alignment horizontal="center" vertical="center" wrapText="1"/>
    </xf>
    <xf numFmtId="164" fontId="0" fillId="0" borderId="248" xfId="0" applyNumberFormat="1" applyBorder="1" applyAlignment="1" applyProtection="1">
      <alignment horizontal="center" vertical="center" wrapText="1"/>
      <protection locked="0"/>
    </xf>
    <xf numFmtId="164" fontId="0" fillId="0" borderId="246" xfId="0" applyNumberFormat="1" applyBorder="1" applyAlignment="1" applyProtection="1">
      <alignment horizontal="center" vertical="center" wrapText="1"/>
      <protection locked="0"/>
    </xf>
    <xf numFmtId="44" fontId="0" fillId="0" borderId="278" xfId="2" applyFont="1" applyBorder="1" applyAlignment="1" applyProtection="1">
      <alignment horizontal="center" vertical="center" wrapText="1"/>
    </xf>
    <xf numFmtId="44" fontId="0" fillId="0" borderId="250" xfId="2" applyFont="1" applyBorder="1" applyAlignment="1" applyProtection="1">
      <alignment horizontal="center" vertical="center" wrapText="1"/>
    </xf>
    <xf numFmtId="44" fontId="0" fillId="0" borderId="279" xfId="2" applyFont="1" applyBorder="1" applyAlignment="1" applyProtection="1">
      <alignment horizontal="center" vertical="center" wrapText="1"/>
    </xf>
    <xf numFmtId="44" fontId="0" fillId="0" borderId="263" xfId="2" applyFont="1" applyBorder="1" applyAlignment="1" applyProtection="1">
      <alignment horizontal="center" vertical="center" wrapText="1"/>
    </xf>
    <xf numFmtId="44" fontId="0" fillId="0" borderId="259" xfId="2" applyFont="1" applyBorder="1" applyAlignment="1" applyProtection="1">
      <alignment horizontal="center" vertical="center" wrapText="1"/>
    </xf>
    <xf numFmtId="44" fontId="0" fillId="0" borderId="260" xfId="2" applyFont="1" applyBorder="1" applyAlignment="1" applyProtection="1">
      <alignment horizontal="center" vertical="center" wrapText="1"/>
    </xf>
    <xf numFmtId="165" fontId="29" fillId="0" borderId="283" xfId="0" applyNumberFormat="1" applyFont="1" applyBorder="1" applyAlignment="1" applyProtection="1">
      <alignment horizontal="center" vertical="center" wrapText="1"/>
    </xf>
    <xf numFmtId="165" fontId="29" fillId="0" borderId="195" xfId="0" applyNumberFormat="1" applyFont="1" applyBorder="1" applyAlignment="1" applyProtection="1">
      <alignment horizontal="center" vertical="center" wrapText="1"/>
    </xf>
    <xf numFmtId="0" fontId="0" fillId="0" borderId="285" xfId="0" applyBorder="1" applyAlignment="1" applyProtection="1">
      <alignment horizontal="left" vertical="center" wrapText="1"/>
    </xf>
    <xf numFmtId="0" fontId="0" fillId="0" borderId="286" xfId="0" applyBorder="1" applyAlignment="1" applyProtection="1">
      <alignment horizontal="left" vertical="center" wrapText="1"/>
    </xf>
    <xf numFmtId="44" fontId="29" fillId="0" borderId="283" xfId="2" applyFont="1" applyBorder="1" applyAlignment="1" applyProtection="1">
      <alignment horizontal="center" vertical="center" wrapText="1"/>
    </xf>
    <xf numFmtId="44" fontId="29" fillId="0" borderId="195" xfId="2" applyFont="1" applyBorder="1" applyAlignment="1" applyProtection="1">
      <alignment horizontal="center" vertical="center" wrapText="1"/>
    </xf>
    <xf numFmtId="0" fontId="0" fillId="0" borderId="287" xfId="0" applyBorder="1" applyAlignment="1" applyProtection="1">
      <alignment horizontal="left" vertical="center" wrapText="1"/>
    </xf>
    <xf numFmtId="0" fontId="0" fillId="0" borderId="288" xfId="0" applyBorder="1" applyAlignment="1" applyProtection="1">
      <alignment horizontal="left" vertical="center" wrapText="1"/>
    </xf>
    <xf numFmtId="0" fontId="1" fillId="0" borderId="258" xfId="0" applyFont="1" applyBorder="1" applyAlignment="1" applyProtection="1">
      <alignment horizontal="center" vertical="center" wrapText="1"/>
    </xf>
    <xf numFmtId="0" fontId="1" fillId="0" borderId="259" xfId="0" applyFont="1" applyBorder="1" applyAlignment="1" applyProtection="1">
      <alignment horizontal="center" vertical="center" wrapText="1"/>
    </xf>
    <xf numFmtId="164" fontId="0" fillId="0" borderId="294" xfId="0" applyNumberFormat="1" applyBorder="1" applyAlignment="1" applyProtection="1">
      <alignment horizontal="center" vertical="center" wrapText="1"/>
      <protection locked="0"/>
    </xf>
    <xf numFmtId="164" fontId="0" fillId="0" borderId="193" xfId="0" applyNumberFormat="1" applyBorder="1" applyAlignment="1" applyProtection="1">
      <alignment horizontal="center" vertical="center" wrapText="1"/>
      <protection locked="0"/>
    </xf>
    <xf numFmtId="44" fontId="29" fillId="0" borderId="179" xfId="2" applyFont="1" applyBorder="1" applyAlignment="1" applyProtection="1">
      <alignment horizontal="center" vertical="center" wrapText="1"/>
    </xf>
    <xf numFmtId="44" fontId="29" fillId="0" borderId="112" xfId="2" applyFont="1" applyBorder="1" applyAlignment="1" applyProtection="1">
      <alignment horizontal="center" vertical="center" wrapText="1"/>
    </xf>
    <xf numFmtId="0" fontId="1" fillId="0" borderId="276" xfId="0" applyFont="1" applyBorder="1" applyAlignment="1" applyProtection="1">
      <alignment horizontal="center" vertical="center" wrapText="1"/>
    </xf>
    <xf numFmtId="0" fontId="1" fillId="0" borderId="277" xfId="0" applyFont="1" applyBorder="1" applyAlignment="1" applyProtection="1">
      <alignment horizontal="center" vertical="center" wrapText="1"/>
    </xf>
    <xf numFmtId="0" fontId="1" fillId="0" borderId="231" xfId="0" applyFont="1" applyBorder="1" applyAlignment="1" applyProtection="1">
      <alignment horizontal="center" vertical="center" wrapText="1"/>
    </xf>
    <xf numFmtId="0" fontId="1" fillId="0" borderId="244" xfId="0" applyFont="1" applyBorder="1" applyAlignment="1" applyProtection="1">
      <alignment horizontal="center" vertical="center" wrapText="1"/>
    </xf>
    <xf numFmtId="44" fontId="0" fillId="3" borderId="278" xfId="2" applyFont="1" applyFill="1" applyBorder="1" applyAlignment="1" applyProtection="1">
      <alignment horizontal="center" vertical="center" wrapText="1"/>
    </xf>
    <xf numFmtId="44" fontId="0" fillId="3" borderId="250" xfId="2" applyFont="1" applyFill="1" applyBorder="1" applyAlignment="1" applyProtection="1">
      <alignment horizontal="center" vertical="center" wrapText="1"/>
    </xf>
    <xf numFmtId="44" fontId="0" fillId="3" borderId="279" xfId="2" applyFont="1" applyFill="1" applyBorder="1" applyAlignment="1" applyProtection="1">
      <alignment horizontal="center" vertical="center" wrapText="1"/>
    </xf>
    <xf numFmtId="44" fontId="0" fillId="3" borderId="256" xfId="2" applyFont="1" applyFill="1" applyBorder="1" applyAlignment="1" applyProtection="1">
      <alignment horizontal="center" vertical="center" wrapText="1"/>
    </xf>
    <xf numFmtId="44" fontId="0" fillId="3" borderId="254" xfId="2" applyFont="1" applyFill="1" applyBorder="1" applyAlignment="1" applyProtection="1">
      <alignment horizontal="center" vertical="center" wrapText="1"/>
    </xf>
    <xf numFmtId="44" fontId="0" fillId="3" borderId="253" xfId="2" applyFont="1" applyFill="1" applyBorder="1" applyAlignment="1" applyProtection="1">
      <alignment horizontal="center" vertical="center" wrapText="1"/>
    </xf>
    <xf numFmtId="0" fontId="0" fillId="15" borderId="280" xfId="0" applyFill="1" applyBorder="1" applyAlignment="1" applyProtection="1">
      <alignment horizontal="center" vertical="center" wrapText="1"/>
    </xf>
    <xf numFmtId="0" fontId="0" fillId="15" borderId="241" xfId="0" applyFill="1" applyBorder="1" applyAlignment="1" applyProtection="1">
      <alignment horizontal="center" vertical="center" wrapText="1"/>
    </xf>
    <xf numFmtId="0" fontId="1" fillId="0" borderId="264" xfId="0" applyFont="1" applyBorder="1" applyAlignment="1" applyProtection="1">
      <alignment horizontal="center" vertical="center" wrapText="1"/>
    </xf>
    <xf numFmtId="0" fontId="1" fillId="0" borderId="265" xfId="0" applyFont="1" applyBorder="1" applyAlignment="1" applyProtection="1">
      <alignment horizontal="center" vertical="center" wrapText="1"/>
    </xf>
    <xf numFmtId="0" fontId="0" fillId="0" borderId="268" xfId="0" applyBorder="1" applyAlignment="1" applyProtection="1">
      <alignment horizontal="center" vertical="center" wrapText="1"/>
    </xf>
    <xf numFmtId="0" fontId="0" fillId="0" borderId="267" xfId="0" applyBorder="1" applyAlignment="1" applyProtection="1">
      <alignment horizontal="center" vertical="center" wrapText="1"/>
    </xf>
    <xf numFmtId="164" fontId="0" fillId="0" borderId="268" xfId="0" applyNumberFormat="1" applyBorder="1" applyAlignment="1" applyProtection="1">
      <alignment horizontal="center" vertical="center" wrapText="1"/>
      <protection locked="0"/>
    </xf>
    <xf numFmtId="164" fontId="0" fillId="0" borderId="266" xfId="0" applyNumberFormat="1" applyBorder="1" applyAlignment="1" applyProtection="1">
      <alignment horizontal="center" vertical="center" wrapText="1"/>
      <protection locked="0"/>
    </xf>
    <xf numFmtId="165" fontId="29" fillId="0" borderId="179" xfId="0" applyNumberFormat="1" applyFont="1" applyBorder="1" applyAlignment="1" applyProtection="1">
      <alignment horizontal="center" vertical="center" wrapText="1"/>
    </xf>
    <xf numFmtId="165" fontId="29" fillId="0" borderId="112" xfId="0" applyNumberFormat="1" applyFont="1" applyBorder="1" applyAlignment="1" applyProtection="1">
      <alignment horizontal="center" vertical="center" wrapText="1"/>
    </xf>
    <xf numFmtId="0" fontId="0" fillId="0" borderId="297" xfId="0" applyBorder="1" applyAlignment="1" applyProtection="1">
      <alignment horizontal="center" vertical="center" wrapText="1"/>
    </xf>
    <xf numFmtId="0" fontId="1" fillId="0" borderId="299" xfId="0" applyFont="1" applyBorder="1" applyAlignment="1" applyProtection="1">
      <alignment horizontal="center" vertical="center" wrapText="1"/>
    </xf>
    <xf numFmtId="0" fontId="1" fillId="0" borderId="300" xfId="0" applyFont="1" applyBorder="1" applyAlignment="1" applyProtection="1">
      <alignment horizontal="center" vertical="center" wrapText="1"/>
    </xf>
    <xf numFmtId="0" fontId="1" fillId="0" borderId="271" xfId="0" applyFont="1" applyBorder="1" applyAlignment="1" applyProtection="1">
      <alignment horizontal="center" vertical="center" wrapText="1"/>
    </xf>
    <xf numFmtId="0" fontId="1" fillId="0" borderId="272" xfId="0" applyFont="1" applyBorder="1" applyAlignment="1" applyProtection="1">
      <alignment horizontal="center" vertical="center" wrapText="1"/>
    </xf>
    <xf numFmtId="0" fontId="1" fillId="0" borderId="181" xfId="0" applyFont="1" applyBorder="1" applyAlignment="1" applyProtection="1">
      <alignment horizontal="center" vertical="center" wrapText="1"/>
    </xf>
    <xf numFmtId="0" fontId="1" fillId="0" borderId="302" xfId="0" applyFont="1" applyBorder="1" applyAlignment="1" applyProtection="1">
      <alignment horizontal="center" vertical="center" wrapText="1"/>
    </xf>
    <xf numFmtId="0" fontId="0" fillId="3" borderId="291" xfId="0" applyFill="1" applyBorder="1" applyAlignment="1" applyProtection="1">
      <alignment horizontal="center" vertical="center" wrapText="1"/>
    </xf>
    <xf numFmtId="0" fontId="0" fillId="3" borderId="292" xfId="0" applyFill="1" applyBorder="1" applyAlignment="1" applyProtection="1">
      <alignment horizontal="center" vertical="center" wrapText="1"/>
    </xf>
    <xf numFmtId="164" fontId="0" fillId="3" borderId="291" xfId="0" applyNumberFormat="1" applyFill="1" applyBorder="1" applyAlignment="1" applyProtection="1">
      <alignment horizontal="center" vertical="center" wrapText="1"/>
      <protection locked="0"/>
    </xf>
    <xf numFmtId="164" fontId="0" fillId="3" borderId="293" xfId="0" applyNumberFormat="1" applyFill="1" applyBorder="1" applyAlignment="1" applyProtection="1">
      <alignment horizontal="center" vertical="center" wrapText="1"/>
      <protection locked="0"/>
    </xf>
    <xf numFmtId="0" fontId="1" fillId="0" borderId="281" xfId="0" applyFont="1" applyBorder="1" applyAlignment="1" applyProtection="1">
      <alignment horizontal="center" vertical="center" wrapText="1"/>
    </xf>
    <xf numFmtId="164" fontId="0" fillId="0" borderId="295" xfId="0" applyNumberFormat="1" applyBorder="1" applyAlignment="1" applyProtection="1">
      <alignment horizontal="center" vertical="center" wrapText="1"/>
      <protection locked="0"/>
    </xf>
    <xf numFmtId="164" fontId="0" fillId="0" borderId="296" xfId="0" applyNumberFormat="1" applyBorder="1" applyAlignment="1" applyProtection="1">
      <alignment horizontal="center" vertical="center" wrapText="1"/>
      <protection locked="0"/>
    </xf>
    <xf numFmtId="0" fontId="0" fillId="0" borderId="81" xfId="0" applyFont="1" applyBorder="1" applyAlignment="1" applyProtection="1">
      <alignment horizontal="center" vertical="center" wrapText="1"/>
    </xf>
    <xf numFmtId="0" fontId="0" fillId="0" borderId="82" xfId="0" applyFont="1" applyFill="1" applyBorder="1" applyAlignment="1" applyProtection="1">
      <alignment horizontal="center" vertical="center" wrapText="1"/>
    </xf>
    <xf numFmtId="0" fontId="0" fillId="0" borderId="176" xfId="0" applyFont="1" applyFill="1" applyBorder="1" applyAlignment="1" applyProtection="1">
      <alignment horizontal="center" vertical="center" wrapText="1"/>
    </xf>
    <xf numFmtId="0" fontId="0" fillId="0" borderId="177" xfId="0" applyFont="1" applyFill="1" applyBorder="1" applyAlignment="1" applyProtection="1">
      <alignment horizontal="center" vertical="center" wrapText="1"/>
    </xf>
    <xf numFmtId="0" fontId="0" fillId="0" borderId="76" xfId="0" applyFont="1" applyBorder="1" applyAlignment="1" applyProtection="1">
      <alignment horizontal="center" vertical="center" wrapText="1"/>
    </xf>
    <xf numFmtId="0" fontId="0" fillId="0" borderId="78" xfId="0" applyFont="1" applyFill="1" applyBorder="1" applyAlignment="1" applyProtection="1">
      <alignment horizontal="center" vertical="center" wrapText="1"/>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1" fillId="0" borderId="180" xfId="0" applyFont="1" applyBorder="1" applyAlignment="1" applyProtection="1">
      <alignment horizontal="center" vertical="center" wrapText="1"/>
    </xf>
    <xf numFmtId="0" fontId="0" fillId="0" borderId="77" xfId="0" applyFont="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160" xfId="0" applyFont="1" applyFill="1" applyBorder="1" applyAlignment="1" applyProtection="1">
      <alignment horizontal="center" vertical="center" wrapText="1"/>
    </xf>
    <xf numFmtId="0" fontId="0" fillId="0" borderId="182" xfId="0" applyFont="1" applyFill="1" applyBorder="1" applyAlignment="1" applyProtection="1">
      <alignment horizontal="center" vertical="center" wrapText="1"/>
    </xf>
    <xf numFmtId="0" fontId="1" fillId="0" borderId="303" xfId="0" applyFont="1" applyBorder="1" applyAlignment="1" applyProtection="1">
      <alignment horizontal="center" vertical="center" wrapText="1"/>
    </xf>
    <xf numFmtId="0" fontId="1" fillId="0" borderId="118"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164" fontId="0" fillId="0" borderId="289" xfId="0" applyNumberFormat="1" applyBorder="1" applyAlignment="1" applyProtection="1">
      <alignment horizontal="center" vertical="center" wrapText="1"/>
      <protection locked="0"/>
    </xf>
    <xf numFmtId="164" fontId="0" fillId="0" borderId="290" xfId="0" applyNumberFormat="1" applyBorder="1" applyAlignment="1" applyProtection="1">
      <alignment horizontal="center" vertical="center" wrapText="1"/>
      <protection locked="0"/>
    </xf>
    <xf numFmtId="44" fontId="0" fillId="0" borderId="110" xfId="2" applyFont="1" applyBorder="1" applyAlignment="1" applyProtection="1">
      <alignment horizontal="center" vertical="center" wrapText="1"/>
    </xf>
    <xf numFmtId="44" fontId="0" fillId="0" borderId="96" xfId="2" applyFont="1" applyBorder="1" applyAlignment="1" applyProtection="1">
      <alignment horizontal="center" vertical="center" wrapText="1"/>
    </xf>
    <xf numFmtId="44" fontId="0" fillId="0" borderId="97" xfId="2" applyFont="1" applyBorder="1" applyAlignment="1" applyProtection="1">
      <alignment horizontal="center" vertical="center" wrapText="1"/>
    </xf>
    <xf numFmtId="44" fontId="0" fillId="0" borderId="309" xfId="2" applyFont="1" applyBorder="1" applyAlignment="1" applyProtection="1">
      <alignment horizontal="center" vertical="center" wrapText="1"/>
    </xf>
    <xf numFmtId="44" fontId="0" fillId="0" borderId="310" xfId="2" applyFont="1" applyBorder="1" applyAlignment="1" applyProtection="1">
      <alignment horizontal="center" vertical="center" wrapText="1"/>
    </xf>
    <xf numFmtId="44" fontId="0" fillId="0" borderId="311" xfId="2" applyFont="1" applyBorder="1" applyAlignment="1" applyProtection="1">
      <alignment horizontal="center" vertical="center" wrapText="1"/>
    </xf>
    <xf numFmtId="0" fontId="1" fillId="0" borderId="301" xfId="0" applyFont="1" applyBorder="1" applyAlignment="1" applyProtection="1">
      <alignment horizontal="center" vertical="center" wrapText="1"/>
    </xf>
    <xf numFmtId="0" fontId="1" fillId="0" borderId="313" xfId="0" applyFont="1" applyBorder="1" applyAlignment="1" applyProtection="1">
      <alignment horizontal="center" vertical="center" wrapText="1"/>
    </xf>
    <xf numFmtId="0" fontId="1" fillId="0" borderId="298" xfId="0" applyFont="1" applyBorder="1" applyAlignment="1" applyProtection="1">
      <alignment horizontal="center" vertical="center" wrapText="1"/>
    </xf>
    <xf numFmtId="0" fontId="1" fillId="0" borderId="312" xfId="0" applyFont="1" applyBorder="1" applyAlignment="1" applyProtection="1">
      <alignment horizontal="center" vertical="center" wrapText="1"/>
    </xf>
    <xf numFmtId="0" fontId="1" fillId="0" borderId="306" xfId="0" applyFont="1" applyBorder="1" applyAlignment="1" applyProtection="1">
      <alignment horizontal="center" vertical="center" wrapText="1"/>
    </xf>
    <xf numFmtId="0" fontId="1" fillId="0" borderId="307" xfId="0" applyFont="1" applyBorder="1" applyAlignment="1" applyProtection="1">
      <alignment horizontal="center" vertical="center" wrapText="1"/>
    </xf>
    <xf numFmtId="0" fontId="1" fillId="0" borderId="308" xfId="0" applyFont="1" applyBorder="1" applyAlignment="1" applyProtection="1">
      <alignment horizontal="center" vertical="center" wrapText="1"/>
    </xf>
    <xf numFmtId="0" fontId="1" fillId="0" borderId="187" xfId="0" applyFont="1" applyBorder="1" applyAlignment="1" applyProtection="1">
      <alignment horizontal="center" vertical="center" wrapText="1"/>
    </xf>
    <xf numFmtId="0" fontId="0" fillId="0" borderId="314" xfId="0" applyBorder="1" applyAlignment="1" applyProtection="1">
      <alignment horizontal="center" vertical="center" wrapText="1"/>
    </xf>
    <xf numFmtId="0" fontId="0" fillId="0" borderId="315" xfId="0" applyBorder="1" applyAlignment="1" applyProtection="1">
      <alignment horizontal="center" vertical="center" wrapText="1"/>
    </xf>
    <xf numFmtId="44" fontId="0" fillId="0" borderId="314" xfId="2" applyFont="1" applyBorder="1" applyAlignment="1" applyProtection="1">
      <alignment horizontal="center" vertical="center" wrapText="1"/>
      <protection locked="0"/>
    </xf>
    <xf numFmtId="44" fontId="0" fillId="0" borderId="316" xfId="2" applyFont="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44" fontId="0" fillId="0" borderId="0" xfId="2"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73" fillId="0" borderId="0" xfId="0" applyFont="1" applyFill="1" applyBorder="1" applyAlignment="1" applyProtection="1">
      <alignment horizontal="center" vertical="center" wrapText="1"/>
    </xf>
    <xf numFmtId="0" fontId="1" fillId="3" borderId="74" xfId="0" applyFont="1" applyFill="1" applyBorder="1" applyAlignment="1" applyProtection="1">
      <alignment horizontal="center" vertical="center" wrapText="1"/>
    </xf>
    <xf numFmtId="0" fontId="1" fillId="5" borderId="74" xfId="0" applyFont="1" applyFill="1" applyBorder="1" applyAlignment="1" applyProtection="1">
      <alignment horizontal="center" vertical="center" wrapText="1"/>
    </xf>
    <xf numFmtId="0" fontId="0" fillId="9" borderId="81" xfId="0" applyFont="1" applyFill="1" applyBorder="1" applyAlignment="1" applyProtection="1">
      <alignment horizontal="center" vertical="center" wrapText="1"/>
    </xf>
    <xf numFmtId="0" fontId="0" fillId="9" borderId="76" xfId="0" applyFont="1" applyFill="1" applyBorder="1" applyAlignment="1" applyProtection="1">
      <alignment horizontal="center" vertical="center" wrapText="1"/>
    </xf>
    <xf numFmtId="0" fontId="0" fillId="5" borderId="76" xfId="0" applyFont="1" applyFill="1" applyBorder="1" applyAlignment="1" applyProtection="1">
      <alignment horizontal="center" vertical="center" wrapText="1"/>
    </xf>
    <xf numFmtId="0" fontId="0" fillId="15" borderId="153" xfId="0" applyFill="1" applyBorder="1" applyAlignment="1" applyProtection="1">
      <alignment horizontal="center" vertical="center" wrapText="1"/>
    </xf>
    <xf numFmtId="0" fontId="0" fillId="15" borderId="194" xfId="0" applyFill="1" applyBorder="1" applyAlignment="1" applyProtection="1">
      <alignment horizontal="center" vertical="center" wrapText="1"/>
    </xf>
    <xf numFmtId="0" fontId="0" fillId="15" borderId="150" xfId="0" applyFill="1" applyBorder="1" applyAlignment="1" applyProtection="1">
      <alignment horizontal="center" vertical="center" wrapText="1"/>
    </xf>
    <xf numFmtId="164" fontId="0" fillId="0" borderId="123" xfId="0" applyNumberFormat="1" applyBorder="1" applyAlignment="1" applyProtection="1">
      <alignment horizontal="center" vertical="center" wrapText="1"/>
      <protection locked="0"/>
    </xf>
    <xf numFmtId="164" fontId="0" fillId="0" borderId="116" xfId="0" applyNumberFormat="1" applyBorder="1" applyAlignment="1" applyProtection="1">
      <alignment horizontal="center" vertical="center" wrapText="1"/>
      <protection locked="0"/>
    </xf>
    <xf numFmtId="44" fontId="0" fillId="0" borderId="191" xfId="2" applyFont="1" applyBorder="1" applyAlignment="1" applyProtection="1">
      <alignment horizontal="center" vertical="center" wrapText="1"/>
    </xf>
    <xf numFmtId="44" fontId="0" fillId="0" borderId="192" xfId="2" applyFont="1" applyBorder="1" applyAlignment="1" applyProtection="1">
      <alignment horizontal="center" vertical="center" wrapText="1"/>
    </xf>
    <xf numFmtId="44" fontId="0" fillId="0" borderId="193" xfId="2" applyFont="1" applyBorder="1" applyAlignment="1" applyProtection="1">
      <alignment horizontal="center" vertical="center" wrapText="1"/>
    </xf>
    <xf numFmtId="44" fontId="0" fillId="0" borderId="189" xfId="2" applyFont="1" applyBorder="1" applyAlignment="1" applyProtection="1">
      <alignment horizontal="center" vertical="center" wrapText="1"/>
    </xf>
    <xf numFmtId="44" fontId="0" fillId="0" borderId="151" xfId="2" applyFont="1" applyBorder="1" applyAlignment="1" applyProtection="1">
      <alignment horizontal="center" vertical="center" wrapText="1"/>
    </xf>
    <xf numFmtId="44" fontId="0" fillId="0" borderId="190" xfId="2" applyFont="1" applyBorder="1" applyAlignment="1" applyProtection="1">
      <alignment horizontal="center" vertical="center" wrapText="1"/>
    </xf>
    <xf numFmtId="0" fontId="0" fillId="15" borderId="172" xfId="0" applyFill="1" applyBorder="1" applyAlignment="1" applyProtection="1">
      <alignment horizontal="center" vertical="center" wrapText="1"/>
    </xf>
    <xf numFmtId="0" fontId="0" fillId="15" borderId="198" xfId="0" applyFill="1" applyBorder="1" applyAlignment="1" applyProtection="1">
      <alignment horizontal="center" vertical="center" wrapText="1"/>
    </xf>
    <xf numFmtId="0" fontId="0" fillId="15" borderId="93" xfId="0" applyFill="1" applyBorder="1" applyAlignment="1" applyProtection="1">
      <alignment horizontal="center" vertical="center" wrapText="1"/>
    </xf>
    <xf numFmtId="0" fontId="0" fillId="0" borderId="197" xfId="0" applyBorder="1" applyAlignment="1" applyProtection="1">
      <alignment horizontal="center" vertical="center" wrapText="1"/>
    </xf>
    <xf numFmtId="0" fontId="0" fillId="0" borderId="188" xfId="0" applyBorder="1" applyAlignment="1" applyProtection="1">
      <alignment horizontal="center" vertical="center" wrapText="1"/>
    </xf>
    <xf numFmtId="44" fontId="0" fillId="0" borderId="126" xfId="2" applyFont="1" applyBorder="1" applyAlignment="1" applyProtection="1">
      <alignment horizontal="center" vertical="center" wrapText="1"/>
      <protection locked="0"/>
    </xf>
    <xf numFmtId="44" fontId="0" fillId="0" borderId="196" xfId="2" applyFont="1" applyBorder="1" applyAlignment="1" applyProtection="1">
      <alignment horizontal="center" vertical="center" wrapText="1"/>
      <protection locked="0"/>
    </xf>
    <xf numFmtId="0" fontId="0" fillId="0" borderId="117" xfId="0" applyBorder="1" applyAlignment="1" applyProtection="1">
      <alignment horizontal="center" vertical="center" wrapText="1"/>
    </xf>
    <xf numFmtId="0" fontId="0" fillId="0" borderId="118" xfId="0" applyBorder="1" applyAlignment="1" applyProtection="1">
      <alignment horizontal="center" vertical="center" wrapText="1"/>
    </xf>
    <xf numFmtId="44" fontId="0" fillId="0" borderId="125" xfId="2" applyFont="1" applyBorder="1" applyAlignment="1" applyProtection="1">
      <alignment horizontal="center" vertical="center" wrapText="1"/>
      <protection locked="0"/>
    </xf>
    <xf numFmtId="44" fontId="0" fillId="0" borderId="119" xfId="2" applyFont="1" applyBorder="1" applyAlignment="1" applyProtection="1">
      <alignment horizontal="center" vertical="center" wrapText="1"/>
      <protection locked="0"/>
    </xf>
    <xf numFmtId="0" fontId="9" fillId="0" borderId="127" xfId="0" applyFont="1" applyBorder="1" applyAlignment="1" applyProtection="1">
      <alignment horizontal="center" vertical="center" wrapText="1"/>
    </xf>
    <xf numFmtId="0" fontId="58" fillId="9" borderId="0" xfId="0" applyFont="1" applyFill="1" applyBorder="1" applyAlignment="1" applyProtection="1">
      <alignment horizontal="center" vertical="center" wrapText="1"/>
    </xf>
    <xf numFmtId="0" fontId="1" fillId="5" borderId="183" xfId="0" applyFont="1" applyFill="1" applyBorder="1" applyAlignment="1" applyProtection="1">
      <alignment horizontal="center" vertical="center" wrapText="1"/>
    </xf>
    <xf numFmtId="0" fontId="1" fillId="5" borderId="184"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36" xfId="0" applyFont="1" applyFill="1" applyBorder="1" applyAlignment="1" applyProtection="1">
      <alignment horizontal="center" vertical="center" wrapText="1"/>
    </xf>
    <xf numFmtId="0" fontId="1" fillId="5" borderId="185" xfId="0" applyFont="1" applyFill="1" applyBorder="1" applyAlignment="1" applyProtection="1">
      <alignment horizontal="center" vertical="center" wrapText="1"/>
    </xf>
    <xf numFmtId="0" fontId="1" fillId="5" borderId="186" xfId="0" applyFont="1" applyFill="1" applyBorder="1" applyAlignment="1" applyProtection="1">
      <alignment horizontal="center" vertical="center" wrapText="1"/>
    </xf>
    <xf numFmtId="0" fontId="0" fillId="0" borderId="128" xfId="0" applyFill="1" applyBorder="1" applyAlignment="1" applyProtection="1">
      <alignment horizontal="center" vertical="center" wrapText="1"/>
    </xf>
    <xf numFmtId="0" fontId="65" fillId="5" borderId="44" xfId="0" applyFont="1" applyFill="1" applyBorder="1" applyAlignment="1" applyProtection="1">
      <alignment horizontal="center" vertical="center" wrapText="1"/>
    </xf>
    <xf numFmtId="0" fontId="0" fillId="6" borderId="211" xfId="0" applyFill="1" applyBorder="1" applyAlignment="1" applyProtection="1">
      <alignment horizontal="center" vertical="center" wrapText="1"/>
    </xf>
    <xf numFmtId="0" fontId="0" fillId="6" borderId="212" xfId="0" applyFill="1" applyBorder="1" applyAlignment="1" applyProtection="1">
      <alignment horizontal="center" vertical="center" wrapText="1"/>
    </xf>
    <xf numFmtId="0" fontId="0" fillId="6" borderId="213" xfId="0" applyFill="1" applyBorder="1" applyAlignment="1" applyProtection="1">
      <alignment horizontal="center" vertical="center" wrapText="1"/>
    </xf>
    <xf numFmtId="0" fontId="0" fillId="6" borderId="214" xfId="0" applyFill="1" applyBorder="1" applyAlignment="1" applyProtection="1">
      <alignment horizontal="center" vertical="center" wrapText="1"/>
    </xf>
    <xf numFmtId="0" fontId="0" fillId="6" borderId="215" xfId="0" applyFill="1" applyBorder="1" applyAlignment="1" applyProtection="1">
      <alignment horizontal="center" vertical="center" wrapText="1"/>
    </xf>
    <xf numFmtId="0" fontId="0" fillId="6" borderId="216" xfId="0" applyFill="1" applyBorder="1" applyAlignment="1" applyProtection="1">
      <alignment horizontal="center" vertical="center" wrapText="1"/>
    </xf>
    <xf numFmtId="0" fontId="1" fillId="16" borderId="0" xfId="0" applyFont="1" applyFill="1" applyBorder="1" applyAlignment="1" applyProtection="1">
      <alignment horizontal="center" vertical="center" wrapText="1"/>
    </xf>
    <xf numFmtId="0" fontId="73" fillId="5" borderId="71" xfId="0" applyFont="1" applyFill="1" applyBorder="1" applyAlignment="1" applyProtection="1">
      <alignment horizontal="center" vertical="center" wrapText="1"/>
    </xf>
    <xf numFmtId="0" fontId="73" fillId="5" borderId="36" xfId="0" applyFont="1" applyFill="1" applyBorder="1" applyAlignment="1" applyProtection="1">
      <alignment horizontal="center" vertical="center" wrapText="1"/>
    </xf>
    <xf numFmtId="0" fontId="1" fillId="0" borderId="0" xfId="0" applyFont="1" applyFill="1" applyBorder="1" applyAlignment="1" applyProtection="1">
      <alignment horizontal="left" wrapText="1"/>
    </xf>
    <xf numFmtId="0" fontId="0" fillId="16" borderId="0" xfId="0"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210" xfId="0" applyBorder="1" applyAlignment="1" applyProtection="1">
      <alignment horizontal="center" vertical="center" wrapText="1"/>
    </xf>
    <xf numFmtId="0" fontId="0" fillId="0" borderId="128" xfId="0" applyBorder="1" applyAlignment="1" applyProtection="1">
      <alignment horizontal="center" vertical="center" wrapText="1"/>
    </xf>
    <xf numFmtId="0" fontId="0" fillId="0" borderId="72" xfId="0" applyBorder="1" applyAlignment="1" applyProtection="1">
      <alignment horizontal="center" vertical="center" wrapText="1"/>
    </xf>
    <xf numFmtId="0" fontId="0" fillId="0" borderId="80" xfId="0" applyBorder="1" applyAlignment="1" applyProtection="1">
      <alignment horizontal="center" vertical="center" wrapText="1"/>
    </xf>
    <xf numFmtId="0" fontId="65" fillId="5" borderId="70" xfId="0" applyFont="1" applyFill="1" applyBorder="1" applyAlignment="1" applyProtection="1">
      <alignment horizontal="center" vertical="center" wrapText="1"/>
    </xf>
    <xf numFmtId="0" fontId="52" fillId="0" borderId="48" xfId="0" applyFont="1" applyBorder="1" applyAlignment="1" applyProtection="1">
      <alignment horizontal="center" vertical="center" wrapText="1"/>
    </xf>
    <xf numFmtId="0" fontId="43" fillId="0" borderId="69" xfId="0" applyFont="1" applyBorder="1" applyAlignment="1" applyProtection="1">
      <alignment horizontal="center" vertical="center" wrapText="1"/>
    </xf>
    <xf numFmtId="0" fontId="0" fillId="0" borderId="0" xfId="0" applyBorder="1" applyAlignment="1" applyProtection="1">
      <alignment horizontal="center" vertical="center"/>
    </xf>
    <xf numFmtId="0" fontId="19" fillId="9" borderId="199" xfId="0" applyFont="1" applyFill="1" applyBorder="1" applyAlignment="1" applyProtection="1">
      <alignment horizontal="left" vertical="center" wrapText="1"/>
    </xf>
    <xf numFmtId="0" fontId="19" fillId="9" borderId="200" xfId="0" applyFont="1" applyFill="1" applyBorder="1" applyAlignment="1" applyProtection="1">
      <alignment horizontal="left" vertical="center" wrapText="1"/>
    </xf>
    <xf numFmtId="0" fontId="19" fillId="9" borderId="201" xfId="0" applyFont="1" applyFill="1" applyBorder="1" applyAlignment="1" applyProtection="1">
      <alignment horizontal="left" vertical="center" wrapText="1"/>
    </xf>
    <xf numFmtId="0" fontId="0" fillId="0" borderId="202" xfId="0" applyBorder="1" applyAlignment="1" applyProtection="1">
      <alignment horizontal="left" wrapText="1"/>
    </xf>
    <xf numFmtId="0" fontId="0" fillId="0" borderId="0" xfId="0" applyBorder="1" applyAlignment="1" applyProtection="1">
      <alignment horizontal="left" wrapText="1"/>
    </xf>
    <xf numFmtId="0" fontId="1" fillId="0" borderId="202" xfId="0" applyFont="1" applyBorder="1" applyAlignment="1" applyProtection="1">
      <alignment horizontal="left" wrapText="1"/>
    </xf>
    <xf numFmtId="0" fontId="1" fillId="0" borderId="0" xfId="0" applyFont="1" applyBorder="1" applyAlignment="1" applyProtection="1">
      <alignment horizontal="left" wrapText="1"/>
    </xf>
    <xf numFmtId="0" fontId="65" fillId="0" borderId="202" xfId="0" applyFont="1" applyBorder="1" applyAlignment="1" applyProtection="1">
      <alignment horizontal="left" wrapText="1"/>
    </xf>
    <xf numFmtId="0" fontId="65" fillId="0" borderId="0" xfId="0" applyFont="1" applyBorder="1" applyAlignment="1" applyProtection="1">
      <alignment horizontal="left" wrapText="1"/>
    </xf>
    <xf numFmtId="0" fontId="1" fillId="0" borderId="46" xfId="0" applyFont="1" applyBorder="1" applyAlignment="1" applyProtection="1">
      <alignment horizontal="center" vertical="center" wrapText="1"/>
    </xf>
    <xf numFmtId="0" fontId="52" fillId="9" borderId="35" xfId="0" applyFont="1" applyFill="1" applyBorder="1" applyAlignment="1" applyProtection="1">
      <alignment horizontal="center" vertical="center" wrapText="1"/>
    </xf>
    <xf numFmtId="0" fontId="52" fillId="9" borderId="34" xfId="0" applyFont="1" applyFill="1" applyBorder="1" applyAlignment="1" applyProtection="1">
      <alignment horizontal="center" vertical="center" wrapText="1"/>
    </xf>
    <xf numFmtId="0" fontId="43" fillId="0" borderId="39" xfId="0" applyFont="1" applyFill="1" applyBorder="1" applyAlignment="1" applyProtection="1">
      <alignment horizontal="center" vertical="center" wrapText="1"/>
    </xf>
    <xf numFmtId="0" fontId="43" fillId="0" borderId="40" xfId="0" applyFont="1" applyFill="1" applyBorder="1" applyAlignment="1" applyProtection="1">
      <alignment horizontal="center" vertical="center" wrapText="1"/>
    </xf>
    <xf numFmtId="0" fontId="43" fillId="0" borderId="55" xfId="0" applyFont="1" applyFill="1" applyBorder="1" applyAlignment="1" applyProtection="1">
      <alignment horizontal="center" vertical="center" wrapText="1"/>
    </xf>
    <xf numFmtId="0" fontId="43" fillId="0" borderId="56" xfId="0" applyFont="1" applyFill="1" applyBorder="1" applyAlignment="1" applyProtection="1">
      <alignment horizontal="center" vertical="center" wrapText="1"/>
    </xf>
    <xf numFmtId="44" fontId="43" fillId="0" borderId="39" xfId="2" applyFont="1" applyFill="1" applyBorder="1" applyAlignment="1" applyProtection="1">
      <alignment horizontal="center" vertical="center" wrapText="1"/>
      <protection locked="0"/>
    </xf>
    <xf numFmtId="44" fontId="43" fillId="0" borderId="40" xfId="2" applyFont="1" applyFill="1" applyBorder="1" applyAlignment="1" applyProtection="1">
      <alignment horizontal="center" vertical="center" wrapText="1"/>
      <protection locked="0"/>
    </xf>
    <xf numFmtId="44" fontId="43" fillId="0" borderId="55" xfId="2" applyFont="1" applyFill="1" applyBorder="1" applyAlignment="1" applyProtection="1">
      <alignment horizontal="center" vertical="center" wrapText="1"/>
      <protection locked="0"/>
    </xf>
    <xf numFmtId="44" fontId="43" fillId="0" borderId="56" xfId="2" applyFont="1" applyFill="1" applyBorder="1" applyAlignment="1" applyProtection="1">
      <alignment horizontal="center" vertical="center" wrapText="1"/>
      <protection locked="0"/>
    </xf>
    <xf numFmtId="44" fontId="43" fillId="0" borderId="39" xfId="2" applyFont="1" applyFill="1" applyBorder="1" applyAlignment="1" applyProtection="1">
      <alignment horizontal="center" vertical="center" wrapText="1"/>
    </xf>
    <xf numFmtId="44" fontId="43" fillId="0" borderId="40" xfId="2" applyFont="1" applyFill="1" applyBorder="1" applyAlignment="1" applyProtection="1">
      <alignment horizontal="center" vertical="center" wrapText="1"/>
    </xf>
    <xf numFmtId="44" fontId="43" fillId="0" borderId="55" xfId="2" applyFont="1" applyFill="1" applyBorder="1" applyAlignment="1" applyProtection="1">
      <alignment horizontal="center" vertical="center" wrapText="1"/>
    </xf>
    <xf numFmtId="44" fontId="43" fillId="0" borderId="56" xfId="2" applyFont="1" applyFill="1" applyBorder="1" applyAlignment="1" applyProtection="1">
      <alignment horizontal="center" vertical="center" wrapText="1"/>
    </xf>
    <xf numFmtId="44" fontId="43" fillId="0" borderId="59" xfId="2" applyFont="1" applyFill="1" applyBorder="1" applyAlignment="1" applyProtection="1">
      <alignment horizontal="left" vertical="center" wrapText="1"/>
    </xf>
    <xf numFmtId="44" fontId="43" fillId="0" borderId="60" xfId="2" applyFont="1" applyFill="1" applyBorder="1" applyAlignment="1" applyProtection="1">
      <alignment horizontal="left" vertical="center" wrapText="1"/>
    </xf>
    <xf numFmtId="44" fontId="43" fillId="0" borderId="88" xfId="2" applyFont="1" applyFill="1" applyBorder="1" applyAlignment="1" applyProtection="1">
      <alignment horizontal="left" vertical="center" wrapText="1"/>
    </xf>
    <xf numFmtId="44" fontId="43" fillId="0" borderId="90" xfId="2" applyFont="1" applyFill="1" applyBorder="1" applyAlignment="1" applyProtection="1">
      <alignment horizontal="left" vertical="center" wrapText="1"/>
    </xf>
    <xf numFmtId="0" fontId="43" fillId="0" borderId="208" xfId="0" applyFont="1" applyFill="1" applyBorder="1" applyAlignment="1" applyProtection="1">
      <alignment horizontal="center" vertical="center" wrapText="1"/>
    </xf>
    <xf numFmtId="0" fontId="43" fillId="0" borderId="209" xfId="0" applyFont="1" applyFill="1" applyBorder="1" applyAlignment="1" applyProtection="1">
      <alignment horizontal="center" vertical="center" wrapText="1"/>
    </xf>
    <xf numFmtId="44" fontId="43" fillId="0" borderId="20" xfId="2" applyFont="1" applyFill="1" applyBorder="1" applyAlignment="1" applyProtection="1">
      <alignment horizontal="left" vertical="center" wrapText="1"/>
    </xf>
    <xf numFmtId="0" fontId="0" fillId="0" borderId="207" xfId="0" applyFill="1" applyBorder="1" applyAlignment="1" applyProtection="1">
      <alignment horizontal="center" vertical="center" wrapText="1"/>
    </xf>
    <xf numFmtId="0" fontId="0" fillId="0" borderId="208" xfId="0" applyFill="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37" fillId="0" borderId="0" xfId="0" applyFont="1" applyBorder="1" applyAlignment="1" applyProtection="1">
      <alignment horizontal="left" vertical="center" wrapText="1"/>
    </xf>
    <xf numFmtId="0" fontId="52" fillId="0" borderId="89" xfId="0" applyFont="1" applyBorder="1" applyAlignment="1" applyProtection="1">
      <alignment horizontal="center" vertical="center" wrapText="1"/>
    </xf>
    <xf numFmtId="0" fontId="52" fillId="0" borderId="96" xfId="0" applyFont="1" applyBorder="1" applyAlignment="1" applyProtection="1">
      <alignment horizontal="center" vertical="center" wrapText="1"/>
    </xf>
    <xf numFmtId="0" fontId="52" fillId="0" borderId="97" xfId="0" applyFont="1" applyBorder="1" applyAlignment="1" applyProtection="1">
      <alignment horizontal="center" vertical="center" wrapText="1"/>
    </xf>
    <xf numFmtId="0" fontId="43" fillId="0" borderId="105" xfId="0" applyFont="1" applyBorder="1" applyAlignment="1" applyProtection="1">
      <alignment horizontal="center" vertical="center" wrapText="1"/>
    </xf>
    <xf numFmtId="0" fontId="43" fillId="0" borderId="96" xfId="0" applyFont="1" applyBorder="1" applyAlignment="1" applyProtection="1">
      <alignment horizontal="center" vertical="center" wrapText="1"/>
    </xf>
    <xf numFmtId="164" fontId="43" fillId="0" borderId="105" xfId="0" applyNumberFormat="1" applyFont="1" applyBorder="1" applyAlignment="1" applyProtection="1">
      <alignment horizontal="center" vertical="center" wrapText="1"/>
      <protection locked="0"/>
    </xf>
    <xf numFmtId="164" fontId="43" fillId="0" borderId="97" xfId="0" applyNumberFormat="1" applyFont="1" applyBorder="1" applyAlignment="1" applyProtection="1">
      <alignment horizontal="center" vertical="center" wrapText="1"/>
      <protection locked="0"/>
    </xf>
    <xf numFmtId="44" fontId="43" fillId="0" borderId="114" xfId="2" applyFont="1" applyBorder="1" applyAlignment="1" applyProtection="1">
      <alignment horizontal="center" vertical="center" wrapText="1"/>
    </xf>
    <xf numFmtId="44" fontId="43" fillId="0" borderId="115" xfId="2" applyFont="1" applyBorder="1" applyAlignment="1" applyProtection="1">
      <alignment horizontal="center" vertical="center" wrapText="1"/>
    </xf>
    <xf numFmtId="44" fontId="43" fillId="0" borderId="116" xfId="2" applyFont="1" applyBorder="1" applyAlignment="1" applyProtection="1">
      <alignment horizontal="center" vertical="center" wrapText="1"/>
    </xf>
    <xf numFmtId="164" fontId="29" fillId="0" borderId="238" xfId="2" applyNumberFormat="1" applyFont="1" applyBorder="1" applyAlignment="1" applyProtection="1">
      <alignment horizontal="center" vertical="center" wrapText="1"/>
    </xf>
    <xf numFmtId="164" fontId="29" fillId="0" borderId="239" xfId="2"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0" fontId="43" fillId="0" borderId="110" xfId="0" applyFont="1" applyBorder="1" applyAlignment="1" applyProtection="1">
      <alignment horizontal="center" vertical="center" wrapText="1"/>
    </xf>
    <xf numFmtId="44" fontId="43" fillId="0" borderId="117" xfId="2" applyFont="1" applyBorder="1" applyAlignment="1" applyProtection="1">
      <alignment horizontal="center" vertical="center" wrapText="1"/>
    </xf>
    <xf numFmtId="44" fontId="43" fillId="0" borderId="118" xfId="2" applyFont="1" applyBorder="1" applyAlignment="1" applyProtection="1">
      <alignment horizontal="center" vertical="center" wrapText="1"/>
    </xf>
    <xf numFmtId="44" fontId="43" fillId="0" borderId="119" xfId="2" applyFont="1" applyBorder="1" applyAlignment="1" applyProtection="1">
      <alignment horizontal="center" vertical="center" wrapText="1"/>
    </xf>
    <xf numFmtId="0" fontId="18" fillId="9" borderId="71" xfId="0" applyFont="1" applyFill="1" applyBorder="1" applyAlignment="1" applyProtection="1">
      <alignment horizontal="center" vertical="center" wrapText="1"/>
    </xf>
    <xf numFmtId="0" fontId="18" fillId="9" borderId="36" xfId="0" applyFont="1" applyFill="1" applyBorder="1" applyAlignment="1" applyProtection="1">
      <alignment horizontal="center" vertical="center" wrapText="1"/>
    </xf>
    <xf numFmtId="0" fontId="18" fillId="9" borderId="73" xfId="0" applyFont="1" applyFill="1" applyBorder="1" applyAlignment="1" applyProtection="1">
      <alignment horizontal="center" vertical="center" wrapText="1"/>
    </xf>
  </cellXfs>
  <cellStyles count="5">
    <cellStyle name="Lien hypertexte" xfId="3" builtinId="8"/>
    <cellStyle name="Milliers" xfId="4" builtinId="3"/>
    <cellStyle name="Monétaire" xfId="2" builtinId="4"/>
    <cellStyle name="Normal" xfId="0" builtinId="0"/>
    <cellStyle name="Pourcentage" xfId="1" builtinId="5"/>
  </cellStyles>
  <dxfs count="58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2"/>
      </font>
    </dxf>
    <dxf>
      <font>
        <color theme="2"/>
      </font>
    </dxf>
    <dxf>
      <font>
        <color theme="2"/>
      </font>
    </dxf>
    <dxf>
      <font>
        <color them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0000"/>
      <color rgb="FFA4DE00"/>
      <color rgb="FFB9FA00"/>
      <color rgb="FFCCFF33"/>
      <color rgb="FFF4F7F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png"/><Relationship Id="rId1" Type="http://schemas.openxmlformats.org/officeDocument/2006/relationships/image" Target="../media/image1.png"/><Relationship Id="rId4" Type="http://schemas.microsoft.com/office/2007/relationships/hdphoto" Target="../media/hdphoto1.wdp"/></Relationships>
</file>

<file path=xl/drawings/_rels/drawing11.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23813</xdr:colOff>
      <xdr:row>1</xdr:row>
      <xdr:rowOff>83343</xdr:rowOff>
    </xdr:from>
    <xdr:to>
      <xdr:col>3</xdr:col>
      <xdr:colOff>142875</xdr:colOff>
      <xdr:row>4</xdr:row>
      <xdr:rowOff>183749</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142876" y="273843"/>
          <a:ext cx="1928812" cy="779062"/>
        </a:xfrm>
        <a:prstGeom prst="rect">
          <a:avLst/>
        </a:prstGeom>
      </xdr:spPr>
    </xdr:pic>
    <xdr:clientData/>
  </xdr:twoCellAnchor>
  <xdr:twoCellAnchor editAs="oneCell">
    <xdr:from>
      <xdr:col>22</xdr:col>
      <xdr:colOff>761996</xdr:colOff>
      <xdr:row>1</xdr:row>
      <xdr:rowOff>20735</xdr:rowOff>
    </xdr:from>
    <xdr:to>
      <xdr:col>24</xdr:col>
      <xdr:colOff>731039</xdr:colOff>
      <xdr:row>5</xdr:row>
      <xdr:rowOff>11907</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83059" y="211235"/>
          <a:ext cx="1493043" cy="860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38</xdr:row>
      <xdr:rowOff>0</xdr:rowOff>
    </xdr:from>
    <xdr:to>
      <xdr:col>25</xdr:col>
      <xdr:colOff>161925</xdr:colOff>
      <xdr:row>55</xdr:row>
      <xdr:rowOff>90488</xdr:rowOff>
    </xdr:to>
    <xdr:sp macro="" textlink="">
      <xdr:nvSpPr>
        <xdr:cNvPr id="11271" name="AutoShape 7" descr="Résultat de recherche d'images pour &quot;pour en savoir plus&quot;"/>
        <xdr:cNvSpPr>
          <a:spLocks noChangeAspect="1" noChangeArrowheads="1"/>
        </xdr:cNvSpPr>
      </xdr:nvSpPr>
      <xdr:spPr bwMode="auto">
        <a:xfrm>
          <a:off x="14882813" y="8120063"/>
          <a:ext cx="3971925" cy="397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59531</xdr:colOff>
      <xdr:row>24</xdr:row>
      <xdr:rowOff>166687</xdr:rowOff>
    </xdr:from>
    <xdr:to>
      <xdr:col>1</xdr:col>
      <xdr:colOff>835819</xdr:colOff>
      <xdr:row>29</xdr:row>
      <xdr:rowOff>195262</xdr:rowOff>
    </xdr:to>
    <xdr:pic>
      <xdr:nvPicPr>
        <xdr:cNvPr id="10" name="Imag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8594" y="5881687"/>
          <a:ext cx="776288" cy="850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25400</xdr:colOff>
      <xdr:row>1</xdr:row>
      <xdr:rowOff>88900</xdr:rowOff>
    </xdr:from>
    <xdr:to>
      <xdr:col>5</xdr:col>
      <xdr:colOff>29369</xdr:colOff>
      <xdr:row>4</xdr:row>
      <xdr:rowOff>189306</xdr:rowOff>
    </xdr:to>
    <xdr:pic>
      <xdr:nvPicPr>
        <xdr:cNvPr id="4" name="Image 3"/>
        <xdr:cNvPicPr>
          <a:picLocks noChangeAspect="1"/>
        </xdr:cNvPicPr>
      </xdr:nvPicPr>
      <xdr:blipFill>
        <a:blip xmlns:r="http://schemas.openxmlformats.org/officeDocument/2006/relationships" r:embed="rId1" cstate="print"/>
        <a:stretch>
          <a:fillRect/>
        </a:stretch>
      </xdr:blipFill>
      <xdr:spPr>
        <a:xfrm>
          <a:off x="139700" y="279400"/>
          <a:ext cx="1934369" cy="773506"/>
        </a:xfrm>
        <a:prstGeom prst="rect">
          <a:avLst/>
        </a:prstGeom>
      </xdr:spPr>
    </xdr:pic>
    <xdr:clientData/>
  </xdr:twoCellAnchor>
  <xdr:twoCellAnchor editAs="oneCell">
    <xdr:from>
      <xdr:col>28</xdr:col>
      <xdr:colOff>381000</xdr:colOff>
      <xdr:row>1</xdr:row>
      <xdr:rowOff>165100</xdr:rowOff>
    </xdr:from>
    <xdr:to>
      <xdr:col>30</xdr:col>
      <xdr:colOff>10319</xdr:colOff>
      <xdr:row>5</xdr:row>
      <xdr:rowOff>171967</xdr:rowOff>
    </xdr:to>
    <xdr:pic>
      <xdr:nvPicPr>
        <xdr:cNvPr id="5" name="Image 4"/>
        <xdr:cNvPicPr>
          <a:picLocks noChangeAspect="1"/>
        </xdr:cNvPicPr>
      </xdr:nvPicPr>
      <xdr:blipFill>
        <a:blip xmlns:r="http://schemas.openxmlformats.org/officeDocument/2006/relationships" r:embed="rId2"/>
        <a:stretch>
          <a:fillRect/>
        </a:stretch>
      </xdr:blipFill>
      <xdr:spPr>
        <a:xfrm>
          <a:off x="23926800" y="355600"/>
          <a:ext cx="1153319" cy="870467"/>
        </a:xfrm>
        <a:prstGeom prst="rect">
          <a:avLst/>
        </a:prstGeom>
      </xdr:spPr>
    </xdr:pic>
    <xdr:clientData/>
  </xdr:twoCellAnchor>
  <xdr:twoCellAnchor editAs="oneCell">
    <xdr:from>
      <xdr:col>2</xdr:col>
      <xdr:colOff>165100</xdr:colOff>
      <xdr:row>10</xdr:row>
      <xdr:rowOff>63500</xdr:rowOff>
    </xdr:from>
    <xdr:to>
      <xdr:col>3</xdr:col>
      <xdr:colOff>246493</xdr:colOff>
      <xdr:row>13</xdr:row>
      <xdr:rowOff>193675</xdr:rowOff>
    </xdr:to>
    <xdr:pic>
      <xdr:nvPicPr>
        <xdr:cNvPr id="6" name="Image 5"/>
        <xdr:cNvPicPr>
          <a:picLocks noChangeAspect="1" noChangeArrowheads="1"/>
        </xdr:cNvPicPr>
      </xdr:nvPicPr>
      <xdr:blipFill>
        <a:blip xmlns:r="http://schemas.openxmlformats.org/officeDocument/2006/relationships" r:embed="rId3" cstate="print">
          <a:clrChange>
            <a:clrFrom>
              <a:srgbClr val="FBFBFA"/>
            </a:clrFrom>
            <a:clrTo>
              <a:srgbClr val="FBFBFA">
                <a:alpha val="0"/>
              </a:srgbClr>
            </a:clrTo>
          </a:clrChange>
          <a:extLst>
            <a:ext uri="{BEBA8EAE-BF5A-486C-A8C5-ECC9F3942E4B}">
              <a14:imgProps xmlns:a14="http://schemas.microsoft.com/office/drawing/2010/main">
                <a14:imgLayer r:embed="rId4">
                  <a14:imgEffect>
                    <a14:saturation sat="66000"/>
                  </a14:imgEffect>
                  <a14:imgEffect>
                    <a14:brightnessContrast bright="20000"/>
                  </a14:imgEffect>
                </a14:imgLayer>
              </a14:imgProps>
            </a:ext>
            <a:ext uri="{28A0092B-C50C-407E-A947-70E740481C1C}">
              <a14:useLocalDpi xmlns:a14="http://schemas.microsoft.com/office/drawing/2010/main" val="0"/>
            </a:ext>
          </a:extLst>
        </a:blip>
        <a:srcRect/>
        <a:stretch>
          <a:fillRect/>
        </a:stretch>
      </xdr:blipFill>
      <xdr:spPr bwMode="auto">
        <a:xfrm>
          <a:off x="457200" y="2120900"/>
          <a:ext cx="843393" cy="7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1131094</xdr:colOff>
      <xdr:row>1</xdr:row>
      <xdr:rowOff>83343</xdr:rowOff>
    </xdr:from>
    <xdr:to>
      <xdr:col>22</xdr:col>
      <xdr:colOff>1135062</xdr:colOff>
      <xdr:row>5</xdr:row>
      <xdr:rowOff>3426</xdr:rowOff>
    </xdr:to>
    <xdr:pic>
      <xdr:nvPicPr>
        <xdr:cNvPr id="3" name="Image 2"/>
        <xdr:cNvPicPr>
          <a:picLocks noChangeAspect="1"/>
        </xdr:cNvPicPr>
      </xdr:nvPicPr>
      <xdr:blipFill>
        <a:blip xmlns:r="http://schemas.openxmlformats.org/officeDocument/2006/relationships" r:embed="rId1"/>
        <a:stretch>
          <a:fillRect/>
        </a:stretch>
      </xdr:blipFill>
      <xdr:spPr>
        <a:xfrm>
          <a:off x="19152394" y="273843"/>
          <a:ext cx="3968" cy="786858"/>
        </a:xfrm>
        <a:prstGeom prst="rect">
          <a:avLst/>
        </a:prstGeom>
      </xdr:spPr>
    </xdr:pic>
    <xdr:clientData/>
  </xdr:twoCellAnchor>
  <xdr:twoCellAnchor editAs="oneCell">
    <xdr:from>
      <xdr:col>22</xdr:col>
      <xdr:colOff>1131093</xdr:colOff>
      <xdr:row>1</xdr:row>
      <xdr:rowOff>71438</xdr:rowOff>
    </xdr:from>
    <xdr:to>
      <xdr:col>22</xdr:col>
      <xdr:colOff>1135061</xdr:colOff>
      <xdr:row>4</xdr:row>
      <xdr:rowOff>182021</xdr:rowOff>
    </xdr:to>
    <xdr:pic>
      <xdr:nvPicPr>
        <xdr:cNvPr id="5" name="Image 4"/>
        <xdr:cNvPicPr>
          <a:picLocks noChangeAspect="1"/>
        </xdr:cNvPicPr>
      </xdr:nvPicPr>
      <xdr:blipFill>
        <a:blip xmlns:r="http://schemas.openxmlformats.org/officeDocument/2006/relationships" r:embed="rId1"/>
        <a:stretch>
          <a:fillRect/>
        </a:stretch>
      </xdr:blipFill>
      <xdr:spPr>
        <a:xfrm>
          <a:off x="19152393" y="261938"/>
          <a:ext cx="584993" cy="786858"/>
        </a:xfrm>
        <a:prstGeom prst="rect">
          <a:avLst/>
        </a:prstGeom>
      </xdr:spPr>
    </xdr:pic>
    <xdr:clientData/>
  </xdr:twoCellAnchor>
  <xdr:twoCellAnchor editAs="oneCell">
    <xdr:from>
      <xdr:col>1</xdr:col>
      <xdr:colOff>25400</xdr:colOff>
      <xdr:row>1</xdr:row>
      <xdr:rowOff>88900</xdr:rowOff>
    </xdr:from>
    <xdr:to>
      <xdr:col>5</xdr:col>
      <xdr:colOff>13494</xdr:colOff>
      <xdr:row>4</xdr:row>
      <xdr:rowOff>189306</xdr:rowOff>
    </xdr:to>
    <xdr:pic>
      <xdr:nvPicPr>
        <xdr:cNvPr id="6" name="Image 5"/>
        <xdr:cNvPicPr>
          <a:picLocks noChangeAspect="1"/>
        </xdr:cNvPicPr>
      </xdr:nvPicPr>
      <xdr:blipFill>
        <a:blip xmlns:r="http://schemas.openxmlformats.org/officeDocument/2006/relationships" r:embed="rId2" cstate="print"/>
        <a:stretch>
          <a:fillRect/>
        </a:stretch>
      </xdr:blipFill>
      <xdr:spPr>
        <a:xfrm>
          <a:off x="139700" y="279400"/>
          <a:ext cx="1918494" cy="773506"/>
        </a:xfrm>
        <a:prstGeom prst="rect">
          <a:avLst/>
        </a:prstGeom>
      </xdr:spPr>
    </xdr:pic>
    <xdr:clientData/>
  </xdr:twoCellAnchor>
  <xdr:twoCellAnchor editAs="oneCell">
    <xdr:from>
      <xdr:col>22</xdr:col>
      <xdr:colOff>876300</xdr:colOff>
      <xdr:row>1</xdr:row>
      <xdr:rowOff>76200</xdr:rowOff>
    </xdr:from>
    <xdr:to>
      <xdr:col>22</xdr:col>
      <xdr:colOff>1697831</xdr:colOff>
      <xdr:row>5</xdr:row>
      <xdr:rowOff>5539</xdr:rowOff>
    </xdr:to>
    <xdr:pic>
      <xdr:nvPicPr>
        <xdr:cNvPr id="7" name="Image 6"/>
        <xdr:cNvPicPr>
          <a:picLocks noChangeAspect="1"/>
        </xdr:cNvPicPr>
      </xdr:nvPicPr>
      <xdr:blipFill>
        <a:blip xmlns:r="http://schemas.openxmlformats.org/officeDocument/2006/relationships" r:embed="rId3"/>
        <a:stretch>
          <a:fillRect/>
        </a:stretch>
      </xdr:blipFill>
      <xdr:spPr>
        <a:xfrm>
          <a:off x="19227800" y="266700"/>
          <a:ext cx="821531" cy="79293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32</xdr:col>
      <xdr:colOff>0</xdr:colOff>
      <xdr:row>1</xdr:row>
      <xdr:rowOff>18255</xdr:rowOff>
    </xdr:from>
    <xdr:to>
      <xdr:col>32</xdr:col>
      <xdr:colOff>2381</xdr:colOff>
      <xdr:row>5</xdr:row>
      <xdr:rowOff>4371</xdr:rowOff>
    </xdr:to>
    <xdr:pic>
      <xdr:nvPicPr>
        <xdr:cNvPr id="2" name="Image 1"/>
        <xdr:cNvPicPr>
          <a:picLocks noChangeAspect="1"/>
        </xdr:cNvPicPr>
      </xdr:nvPicPr>
      <xdr:blipFill>
        <a:blip xmlns:r="http://schemas.openxmlformats.org/officeDocument/2006/relationships" r:embed="rId1"/>
        <a:stretch>
          <a:fillRect/>
        </a:stretch>
      </xdr:blipFill>
      <xdr:spPr>
        <a:xfrm rot="16200000">
          <a:off x="22731610" y="264916"/>
          <a:ext cx="852891" cy="740569"/>
        </a:xfrm>
        <a:prstGeom prst="rect">
          <a:avLst/>
        </a:prstGeom>
      </xdr:spPr>
    </xdr:pic>
    <xdr:clientData/>
  </xdr:twoCellAnchor>
  <xdr:twoCellAnchor editAs="oneCell">
    <xdr:from>
      <xdr:col>1</xdr:col>
      <xdr:colOff>25400</xdr:colOff>
      <xdr:row>1</xdr:row>
      <xdr:rowOff>76200</xdr:rowOff>
    </xdr:from>
    <xdr:to>
      <xdr:col>5</xdr:col>
      <xdr:colOff>508794</xdr:colOff>
      <xdr:row>4</xdr:row>
      <xdr:rowOff>176606</xdr:rowOff>
    </xdr:to>
    <xdr:pic>
      <xdr:nvPicPr>
        <xdr:cNvPr id="4" name="Image 3"/>
        <xdr:cNvPicPr>
          <a:picLocks noChangeAspect="1"/>
        </xdr:cNvPicPr>
      </xdr:nvPicPr>
      <xdr:blipFill>
        <a:blip xmlns:r="http://schemas.openxmlformats.org/officeDocument/2006/relationships" r:embed="rId2" cstate="print"/>
        <a:stretch>
          <a:fillRect/>
        </a:stretch>
      </xdr:blipFill>
      <xdr:spPr>
        <a:xfrm>
          <a:off x="139700" y="266700"/>
          <a:ext cx="1918494" cy="773506"/>
        </a:xfrm>
        <a:prstGeom prst="rect">
          <a:avLst/>
        </a:prstGeom>
      </xdr:spPr>
    </xdr:pic>
    <xdr:clientData/>
  </xdr:twoCellAnchor>
  <xdr:twoCellAnchor editAs="oneCell">
    <xdr:from>
      <xdr:col>30</xdr:col>
      <xdr:colOff>749300</xdr:colOff>
      <xdr:row>1</xdr:row>
      <xdr:rowOff>76200</xdr:rowOff>
    </xdr:from>
    <xdr:to>
      <xdr:col>32</xdr:col>
      <xdr:colOff>148431</xdr:colOff>
      <xdr:row>5</xdr:row>
      <xdr:rowOff>5539</xdr:rowOff>
    </xdr:to>
    <xdr:pic>
      <xdr:nvPicPr>
        <xdr:cNvPr id="5" name="Image 4"/>
        <xdr:cNvPicPr>
          <a:picLocks noChangeAspect="1"/>
        </xdr:cNvPicPr>
      </xdr:nvPicPr>
      <xdr:blipFill>
        <a:blip xmlns:r="http://schemas.openxmlformats.org/officeDocument/2006/relationships" r:embed="rId3"/>
        <a:stretch>
          <a:fillRect/>
        </a:stretch>
      </xdr:blipFill>
      <xdr:spPr>
        <a:xfrm>
          <a:off x="21386800" y="266700"/>
          <a:ext cx="821531" cy="7929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87714</xdr:rowOff>
    </xdr:from>
    <xdr:to>
      <xdr:col>3</xdr:col>
      <xdr:colOff>433387</xdr:colOff>
      <xdr:row>4</xdr:row>
      <xdr:rowOff>188120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147638" y="278214"/>
          <a:ext cx="1928812" cy="779062"/>
        </a:xfrm>
        <a:prstGeom prst="rect">
          <a:avLst/>
        </a:prstGeom>
      </xdr:spPr>
    </xdr:pic>
    <xdr:clientData/>
  </xdr:twoCellAnchor>
  <xdr:twoCellAnchor editAs="oneCell">
    <xdr:from>
      <xdr:col>1</xdr:col>
      <xdr:colOff>142877</xdr:colOff>
      <xdr:row>20</xdr:row>
      <xdr:rowOff>11856</xdr:rowOff>
    </xdr:from>
    <xdr:to>
      <xdr:col>1</xdr:col>
      <xdr:colOff>1349759</xdr:colOff>
      <xdr:row>22</xdr:row>
      <xdr:rowOff>773594</xdr:rowOff>
    </xdr:to>
    <xdr:pic>
      <xdr:nvPicPr>
        <xdr:cNvPr id="3" name="Image 2"/>
        <xdr:cNvPicPr>
          <a:picLocks noChangeAspect="1"/>
        </xdr:cNvPicPr>
      </xdr:nvPicPr>
      <xdr:blipFill>
        <a:blip xmlns:r="http://schemas.openxmlformats.org/officeDocument/2006/relationships" r:embed="rId2"/>
        <a:stretch>
          <a:fillRect/>
        </a:stretch>
      </xdr:blipFill>
      <xdr:spPr>
        <a:xfrm>
          <a:off x="261940" y="8441481"/>
          <a:ext cx="1206882" cy="1618988"/>
        </a:xfrm>
        <a:prstGeom prst="rect">
          <a:avLst/>
        </a:prstGeom>
      </xdr:spPr>
    </xdr:pic>
    <xdr:clientData/>
  </xdr:twoCellAnchor>
  <xdr:twoCellAnchor editAs="oneCell">
    <xdr:from>
      <xdr:col>1</xdr:col>
      <xdr:colOff>54772</xdr:colOff>
      <xdr:row>38</xdr:row>
      <xdr:rowOff>876693</xdr:rowOff>
    </xdr:from>
    <xdr:to>
      <xdr:col>1</xdr:col>
      <xdr:colOff>1362640</xdr:colOff>
      <xdr:row>40</xdr:row>
      <xdr:rowOff>516733</xdr:rowOff>
    </xdr:to>
    <xdr:pic>
      <xdr:nvPicPr>
        <xdr:cNvPr id="4" name="Image 3"/>
        <xdr:cNvPicPr>
          <a:picLocks noChangeAspect="1"/>
        </xdr:cNvPicPr>
      </xdr:nvPicPr>
      <xdr:blipFill>
        <a:blip xmlns:r="http://schemas.openxmlformats.org/officeDocument/2006/relationships" r:embed="rId3"/>
        <a:stretch>
          <a:fillRect/>
        </a:stretch>
      </xdr:blipFill>
      <xdr:spPr>
        <a:xfrm rot="16200000">
          <a:off x="69536" y="23645729"/>
          <a:ext cx="1506940" cy="1307868"/>
        </a:xfrm>
        <a:prstGeom prst="rect">
          <a:avLst/>
        </a:prstGeom>
      </xdr:spPr>
    </xdr:pic>
    <xdr:clientData/>
  </xdr:twoCellAnchor>
  <xdr:twoCellAnchor editAs="oneCell">
    <xdr:from>
      <xdr:col>1</xdr:col>
      <xdr:colOff>63739</xdr:colOff>
      <xdr:row>58</xdr:row>
      <xdr:rowOff>1907347</xdr:rowOff>
    </xdr:from>
    <xdr:to>
      <xdr:col>1</xdr:col>
      <xdr:colOff>1374105</xdr:colOff>
      <xdr:row>58</xdr:row>
      <xdr:rowOff>2888008</xdr:rowOff>
    </xdr:to>
    <xdr:pic>
      <xdr:nvPicPr>
        <xdr:cNvPr id="5" name="Image 4"/>
        <xdr:cNvPicPr>
          <a:picLocks noChangeAspect="1"/>
        </xdr:cNvPicPr>
      </xdr:nvPicPr>
      <xdr:blipFill>
        <a:blip xmlns:r="http://schemas.openxmlformats.org/officeDocument/2006/relationships" r:embed="rId4"/>
        <a:stretch>
          <a:fillRect/>
        </a:stretch>
      </xdr:blipFill>
      <xdr:spPr>
        <a:xfrm>
          <a:off x="182802" y="51163503"/>
          <a:ext cx="1310366" cy="980661"/>
        </a:xfrm>
        <a:prstGeom prst="rect">
          <a:avLst/>
        </a:prstGeom>
      </xdr:spPr>
    </xdr:pic>
    <xdr:clientData/>
  </xdr:twoCellAnchor>
  <xdr:twoCellAnchor editAs="oneCell">
    <xdr:from>
      <xdr:col>5</xdr:col>
      <xdr:colOff>24190</xdr:colOff>
      <xdr:row>13</xdr:row>
      <xdr:rowOff>21432</xdr:rowOff>
    </xdr:from>
    <xdr:to>
      <xdr:col>5</xdr:col>
      <xdr:colOff>127827</xdr:colOff>
      <xdr:row>13</xdr:row>
      <xdr:rowOff>129432</xdr:rowOff>
    </xdr:to>
    <xdr:pic>
      <xdr:nvPicPr>
        <xdr:cNvPr id="6" name="Image 5"/>
        <xdr:cNvPicPr>
          <a:picLocks noChangeAspect="1"/>
        </xdr:cNvPicPr>
      </xdr:nvPicPr>
      <xdr:blipFill>
        <a:blip xmlns:r="http://schemas.openxmlformats.org/officeDocument/2006/relationships" r:embed="rId5"/>
        <a:stretch>
          <a:fillRect/>
        </a:stretch>
      </xdr:blipFill>
      <xdr:spPr>
        <a:xfrm>
          <a:off x="4395107" y="3281099"/>
          <a:ext cx="103637" cy="108000"/>
        </a:xfrm>
        <a:prstGeom prst="rect">
          <a:avLst/>
        </a:prstGeom>
      </xdr:spPr>
    </xdr:pic>
    <xdr:clientData/>
  </xdr:twoCellAnchor>
  <xdr:twoCellAnchor editAs="oneCell">
    <xdr:from>
      <xdr:col>5</xdr:col>
      <xdr:colOff>25061</xdr:colOff>
      <xdr:row>11</xdr:row>
      <xdr:rowOff>21433</xdr:rowOff>
    </xdr:from>
    <xdr:to>
      <xdr:col>5</xdr:col>
      <xdr:colOff>128698</xdr:colOff>
      <xdr:row>11</xdr:row>
      <xdr:rowOff>129433</xdr:rowOff>
    </xdr:to>
    <xdr:pic>
      <xdr:nvPicPr>
        <xdr:cNvPr id="7" name="Image 6"/>
        <xdr:cNvPicPr>
          <a:picLocks noChangeAspect="1"/>
        </xdr:cNvPicPr>
      </xdr:nvPicPr>
      <xdr:blipFill>
        <a:blip xmlns:r="http://schemas.openxmlformats.org/officeDocument/2006/relationships" r:embed="rId5"/>
        <a:stretch>
          <a:fillRect/>
        </a:stretch>
      </xdr:blipFill>
      <xdr:spPr>
        <a:xfrm>
          <a:off x="4395978" y="2191016"/>
          <a:ext cx="103637" cy="108000"/>
        </a:xfrm>
        <a:prstGeom prst="rect">
          <a:avLst/>
        </a:prstGeom>
      </xdr:spPr>
    </xdr:pic>
    <xdr:clientData/>
  </xdr:twoCellAnchor>
  <xdr:twoCellAnchor editAs="oneCell">
    <xdr:from>
      <xdr:col>5</xdr:col>
      <xdr:colOff>19427</xdr:colOff>
      <xdr:row>14</xdr:row>
      <xdr:rowOff>11112</xdr:rowOff>
    </xdr:from>
    <xdr:to>
      <xdr:col>5</xdr:col>
      <xdr:colOff>123064</xdr:colOff>
      <xdr:row>14</xdr:row>
      <xdr:rowOff>119112</xdr:rowOff>
    </xdr:to>
    <xdr:pic>
      <xdr:nvPicPr>
        <xdr:cNvPr id="8" name="Image 7"/>
        <xdr:cNvPicPr>
          <a:picLocks noChangeAspect="1"/>
        </xdr:cNvPicPr>
      </xdr:nvPicPr>
      <xdr:blipFill>
        <a:blip xmlns:r="http://schemas.openxmlformats.org/officeDocument/2006/relationships" r:embed="rId5"/>
        <a:stretch>
          <a:fillRect/>
        </a:stretch>
      </xdr:blipFill>
      <xdr:spPr>
        <a:xfrm>
          <a:off x="4390344" y="3990445"/>
          <a:ext cx="103637" cy="108000"/>
        </a:xfrm>
        <a:prstGeom prst="rect">
          <a:avLst/>
        </a:prstGeom>
      </xdr:spPr>
    </xdr:pic>
    <xdr:clientData/>
  </xdr:twoCellAnchor>
  <xdr:twoCellAnchor editAs="oneCell">
    <xdr:from>
      <xdr:col>5</xdr:col>
      <xdr:colOff>17386</xdr:colOff>
      <xdr:row>15</xdr:row>
      <xdr:rowOff>21432</xdr:rowOff>
    </xdr:from>
    <xdr:to>
      <xdr:col>5</xdr:col>
      <xdr:colOff>121023</xdr:colOff>
      <xdr:row>15</xdr:row>
      <xdr:rowOff>129432</xdr:rowOff>
    </xdr:to>
    <xdr:pic>
      <xdr:nvPicPr>
        <xdr:cNvPr id="9" name="Image 8"/>
        <xdr:cNvPicPr>
          <a:picLocks noChangeAspect="1"/>
        </xdr:cNvPicPr>
      </xdr:nvPicPr>
      <xdr:blipFill>
        <a:blip xmlns:r="http://schemas.openxmlformats.org/officeDocument/2006/relationships" r:embed="rId5"/>
        <a:stretch>
          <a:fillRect/>
        </a:stretch>
      </xdr:blipFill>
      <xdr:spPr>
        <a:xfrm>
          <a:off x="4388303" y="4720432"/>
          <a:ext cx="103637" cy="108000"/>
        </a:xfrm>
        <a:prstGeom prst="rect">
          <a:avLst/>
        </a:prstGeom>
      </xdr:spPr>
    </xdr:pic>
    <xdr:clientData/>
  </xdr:twoCellAnchor>
  <xdr:twoCellAnchor editAs="oneCell">
    <xdr:from>
      <xdr:col>4</xdr:col>
      <xdr:colOff>1375831</xdr:colOff>
      <xdr:row>79</xdr:row>
      <xdr:rowOff>31749</xdr:rowOff>
    </xdr:from>
    <xdr:to>
      <xdr:col>5</xdr:col>
      <xdr:colOff>11179</xdr:colOff>
      <xdr:row>79</xdr:row>
      <xdr:rowOff>175749</xdr:rowOff>
    </xdr:to>
    <xdr:pic>
      <xdr:nvPicPr>
        <xdr:cNvPr id="10" name="Image 9"/>
        <xdr:cNvPicPr>
          <a:picLocks noChangeAspect="1"/>
        </xdr:cNvPicPr>
      </xdr:nvPicPr>
      <xdr:blipFill>
        <a:blip xmlns:r="http://schemas.openxmlformats.org/officeDocument/2006/relationships" r:embed="rId5"/>
        <a:stretch>
          <a:fillRect/>
        </a:stretch>
      </xdr:blipFill>
      <xdr:spPr>
        <a:xfrm>
          <a:off x="4243914" y="43243499"/>
          <a:ext cx="138182" cy="144000"/>
        </a:xfrm>
        <a:prstGeom prst="rect">
          <a:avLst/>
        </a:prstGeom>
      </xdr:spPr>
    </xdr:pic>
    <xdr:clientData/>
  </xdr:twoCellAnchor>
  <xdr:twoCellAnchor editAs="oneCell">
    <xdr:from>
      <xdr:col>5</xdr:col>
      <xdr:colOff>11366</xdr:colOff>
      <xdr:row>68</xdr:row>
      <xdr:rowOff>11366</xdr:rowOff>
    </xdr:from>
    <xdr:to>
      <xdr:col>5</xdr:col>
      <xdr:colOff>115003</xdr:colOff>
      <xdr:row>68</xdr:row>
      <xdr:rowOff>119366</xdr:rowOff>
    </xdr:to>
    <xdr:pic>
      <xdr:nvPicPr>
        <xdr:cNvPr id="13" name="Image 12"/>
        <xdr:cNvPicPr>
          <a:picLocks noChangeAspect="1"/>
        </xdr:cNvPicPr>
      </xdr:nvPicPr>
      <xdr:blipFill>
        <a:blip xmlns:r="http://schemas.openxmlformats.org/officeDocument/2006/relationships" r:embed="rId5"/>
        <a:stretch>
          <a:fillRect/>
        </a:stretch>
      </xdr:blipFill>
      <xdr:spPr>
        <a:xfrm>
          <a:off x="4380960" y="41540366"/>
          <a:ext cx="103637" cy="108000"/>
        </a:xfrm>
        <a:prstGeom prst="rect">
          <a:avLst/>
        </a:prstGeom>
      </xdr:spPr>
    </xdr:pic>
    <xdr:clientData/>
  </xdr:twoCellAnchor>
  <xdr:twoCellAnchor editAs="oneCell">
    <xdr:from>
      <xdr:col>5</xdr:col>
      <xdr:colOff>14613</xdr:colOff>
      <xdr:row>69</xdr:row>
      <xdr:rowOff>23255</xdr:rowOff>
    </xdr:from>
    <xdr:to>
      <xdr:col>5</xdr:col>
      <xdr:colOff>118250</xdr:colOff>
      <xdr:row>69</xdr:row>
      <xdr:rowOff>131255</xdr:rowOff>
    </xdr:to>
    <xdr:pic>
      <xdr:nvPicPr>
        <xdr:cNvPr id="14" name="Image 13"/>
        <xdr:cNvPicPr>
          <a:picLocks noChangeAspect="1"/>
        </xdr:cNvPicPr>
      </xdr:nvPicPr>
      <xdr:blipFill>
        <a:blip xmlns:r="http://schemas.openxmlformats.org/officeDocument/2006/relationships" r:embed="rId5"/>
        <a:stretch>
          <a:fillRect/>
        </a:stretch>
      </xdr:blipFill>
      <xdr:spPr>
        <a:xfrm>
          <a:off x="4384207" y="42344021"/>
          <a:ext cx="103637" cy="108000"/>
        </a:xfrm>
        <a:prstGeom prst="rect">
          <a:avLst/>
        </a:prstGeom>
      </xdr:spPr>
    </xdr:pic>
    <xdr:clientData/>
  </xdr:twoCellAnchor>
  <xdr:twoCellAnchor editAs="oneCell">
    <xdr:from>
      <xdr:col>5</xdr:col>
      <xdr:colOff>12235</xdr:colOff>
      <xdr:row>70</xdr:row>
      <xdr:rowOff>8946</xdr:rowOff>
    </xdr:from>
    <xdr:to>
      <xdr:col>5</xdr:col>
      <xdr:colOff>115872</xdr:colOff>
      <xdr:row>70</xdr:row>
      <xdr:rowOff>116946</xdr:rowOff>
    </xdr:to>
    <xdr:pic>
      <xdr:nvPicPr>
        <xdr:cNvPr id="15" name="Image 14"/>
        <xdr:cNvPicPr>
          <a:picLocks noChangeAspect="1"/>
        </xdr:cNvPicPr>
      </xdr:nvPicPr>
      <xdr:blipFill>
        <a:blip xmlns:r="http://schemas.openxmlformats.org/officeDocument/2006/relationships" r:embed="rId5"/>
        <a:stretch>
          <a:fillRect/>
        </a:stretch>
      </xdr:blipFill>
      <xdr:spPr>
        <a:xfrm>
          <a:off x="4381829" y="43532243"/>
          <a:ext cx="103637" cy="108000"/>
        </a:xfrm>
        <a:prstGeom prst="rect">
          <a:avLst/>
        </a:prstGeom>
      </xdr:spPr>
    </xdr:pic>
    <xdr:clientData/>
  </xdr:twoCellAnchor>
  <xdr:twoCellAnchor editAs="oneCell">
    <xdr:from>
      <xdr:col>5</xdr:col>
      <xdr:colOff>9857</xdr:colOff>
      <xdr:row>71</xdr:row>
      <xdr:rowOff>12496</xdr:rowOff>
    </xdr:from>
    <xdr:to>
      <xdr:col>5</xdr:col>
      <xdr:colOff>113494</xdr:colOff>
      <xdr:row>71</xdr:row>
      <xdr:rowOff>120496</xdr:rowOff>
    </xdr:to>
    <xdr:pic>
      <xdr:nvPicPr>
        <xdr:cNvPr id="16" name="Image 15"/>
        <xdr:cNvPicPr>
          <a:picLocks noChangeAspect="1"/>
        </xdr:cNvPicPr>
      </xdr:nvPicPr>
      <xdr:blipFill>
        <a:blip xmlns:r="http://schemas.openxmlformats.org/officeDocument/2006/relationships" r:embed="rId5"/>
        <a:stretch>
          <a:fillRect/>
        </a:stretch>
      </xdr:blipFill>
      <xdr:spPr>
        <a:xfrm>
          <a:off x="4379451" y="44738324"/>
          <a:ext cx="103637" cy="108000"/>
        </a:xfrm>
        <a:prstGeom prst="rect">
          <a:avLst/>
        </a:prstGeom>
      </xdr:spPr>
    </xdr:pic>
    <xdr:clientData/>
  </xdr:twoCellAnchor>
  <xdr:oneCellAnchor>
    <xdr:from>
      <xdr:col>5</xdr:col>
      <xdr:colOff>9857</xdr:colOff>
      <xdr:row>70</xdr:row>
      <xdr:rowOff>12496</xdr:rowOff>
    </xdr:from>
    <xdr:ext cx="103637" cy="108000"/>
    <xdr:pic>
      <xdr:nvPicPr>
        <xdr:cNvPr id="17" name="Image 16"/>
        <xdr:cNvPicPr>
          <a:picLocks noChangeAspect="1"/>
        </xdr:cNvPicPr>
      </xdr:nvPicPr>
      <xdr:blipFill>
        <a:blip xmlns:r="http://schemas.openxmlformats.org/officeDocument/2006/relationships" r:embed="rId5"/>
        <a:stretch>
          <a:fillRect/>
        </a:stretch>
      </xdr:blipFill>
      <xdr:spPr>
        <a:xfrm>
          <a:off x="4379451" y="44732371"/>
          <a:ext cx="103637" cy="108000"/>
        </a:xfrm>
        <a:prstGeom prst="rect">
          <a:avLst/>
        </a:prstGeom>
      </xdr:spPr>
    </xdr:pic>
    <xdr:clientData/>
  </xdr:oneCellAnchor>
  <xdr:twoCellAnchor editAs="oneCell">
    <xdr:from>
      <xdr:col>1</xdr:col>
      <xdr:colOff>130968</xdr:colOff>
      <xdr:row>71</xdr:row>
      <xdr:rowOff>83303</xdr:rowOff>
    </xdr:from>
    <xdr:to>
      <xdr:col>1</xdr:col>
      <xdr:colOff>1262859</xdr:colOff>
      <xdr:row>71</xdr:row>
      <xdr:rowOff>1175801</xdr:rowOff>
    </xdr:to>
    <xdr:pic>
      <xdr:nvPicPr>
        <xdr:cNvPr id="18" name="Image 17"/>
        <xdr:cNvPicPr>
          <a:picLocks noChangeAspect="1"/>
        </xdr:cNvPicPr>
      </xdr:nvPicPr>
      <xdr:blipFill>
        <a:blip xmlns:r="http://schemas.openxmlformats.org/officeDocument/2006/relationships" r:embed="rId6"/>
        <a:stretch>
          <a:fillRect/>
        </a:stretch>
      </xdr:blipFill>
      <xdr:spPr>
        <a:xfrm>
          <a:off x="250031" y="59912209"/>
          <a:ext cx="1131891" cy="1092498"/>
        </a:xfrm>
        <a:prstGeom prst="rect">
          <a:avLst/>
        </a:prstGeom>
      </xdr:spPr>
    </xdr:pic>
    <xdr:clientData/>
  </xdr:twoCellAnchor>
  <xdr:oneCellAnchor>
    <xdr:from>
      <xdr:col>5</xdr:col>
      <xdr:colOff>11366</xdr:colOff>
      <xdr:row>73</xdr:row>
      <xdr:rowOff>11366</xdr:rowOff>
    </xdr:from>
    <xdr:ext cx="103637" cy="108000"/>
    <xdr:pic>
      <xdr:nvPicPr>
        <xdr:cNvPr id="19" name="Image 18"/>
        <xdr:cNvPicPr>
          <a:picLocks noChangeAspect="1"/>
        </xdr:cNvPicPr>
      </xdr:nvPicPr>
      <xdr:blipFill>
        <a:blip xmlns:r="http://schemas.openxmlformats.org/officeDocument/2006/relationships" r:embed="rId5"/>
        <a:stretch>
          <a:fillRect/>
        </a:stretch>
      </xdr:blipFill>
      <xdr:spPr>
        <a:xfrm>
          <a:off x="4380960" y="49077022"/>
          <a:ext cx="103637" cy="108000"/>
        </a:xfrm>
        <a:prstGeom prst="rect">
          <a:avLst/>
        </a:prstGeom>
      </xdr:spPr>
    </xdr:pic>
    <xdr:clientData/>
  </xdr:oneCellAnchor>
  <xdr:oneCellAnchor>
    <xdr:from>
      <xdr:col>5</xdr:col>
      <xdr:colOff>14613</xdr:colOff>
      <xdr:row>74</xdr:row>
      <xdr:rowOff>23255</xdr:rowOff>
    </xdr:from>
    <xdr:ext cx="103637" cy="108000"/>
    <xdr:pic>
      <xdr:nvPicPr>
        <xdr:cNvPr id="20" name="Image 19"/>
        <xdr:cNvPicPr>
          <a:picLocks noChangeAspect="1"/>
        </xdr:cNvPicPr>
      </xdr:nvPicPr>
      <xdr:blipFill>
        <a:blip xmlns:r="http://schemas.openxmlformats.org/officeDocument/2006/relationships" r:embed="rId5"/>
        <a:stretch>
          <a:fillRect/>
        </a:stretch>
      </xdr:blipFill>
      <xdr:spPr>
        <a:xfrm>
          <a:off x="4384207" y="49874724"/>
          <a:ext cx="103637" cy="108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22</xdr:col>
      <xdr:colOff>1146173</xdr:colOff>
      <xdr:row>1</xdr:row>
      <xdr:rowOff>77690</xdr:rowOff>
    </xdr:from>
    <xdr:to>
      <xdr:col>23</xdr:col>
      <xdr:colOff>16666</xdr:colOff>
      <xdr:row>4</xdr:row>
      <xdr:rowOff>188273</xdr:rowOff>
    </xdr:to>
    <xdr:pic>
      <xdr:nvPicPr>
        <xdr:cNvPr id="4" name="Image 3"/>
        <xdr:cNvPicPr>
          <a:picLocks noChangeAspect="1"/>
        </xdr:cNvPicPr>
      </xdr:nvPicPr>
      <xdr:blipFill>
        <a:blip xmlns:r="http://schemas.openxmlformats.org/officeDocument/2006/relationships" r:embed="rId1"/>
        <a:stretch>
          <a:fillRect/>
        </a:stretch>
      </xdr:blipFill>
      <xdr:spPr>
        <a:xfrm>
          <a:off x="14933611" y="77690"/>
          <a:ext cx="584993" cy="789239"/>
        </a:xfrm>
        <a:prstGeom prst="rect">
          <a:avLst/>
        </a:prstGeom>
      </xdr:spPr>
    </xdr:pic>
    <xdr:clientData/>
  </xdr:twoCellAnchor>
  <xdr:twoCellAnchor editAs="oneCell">
    <xdr:from>
      <xdr:col>1</xdr:col>
      <xdr:colOff>23813</xdr:colOff>
      <xdr:row>1</xdr:row>
      <xdr:rowOff>95253</xdr:rowOff>
    </xdr:from>
    <xdr:to>
      <xdr:col>5</xdr:col>
      <xdr:colOff>11907</xdr:colOff>
      <xdr:row>5</xdr:row>
      <xdr:rowOff>5159</xdr:rowOff>
    </xdr:to>
    <xdr:pic>
      <xdr:nvPicPr>
        <xdr:cNvPr id="7" name="Image 6"/>
        <xdr:cNvPicPr>
          <a:picLocks noChangeAspect="1"/>
        </xdr:cNvPicPr>
      </xdr:nvPicPr>
      <xdr:blipFill>
        <a:blip xmlns:r="http://schemas.openxmlformats.org/officeDocument/2006/relationships" r:embed="rId2" cstate="print"/>
        <a:stretch>
          <a:fillRect/>
        </a:stretch>
      </xdr:blipFill>
      <xdr:spPr>
        <a:xfrm>
          <a:off x="142876" y="285753"/>
          <a:ext cx="1928812" cy="779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1146173</xdr:colOff>
      <xdr:row>1</xdr:row>
      <xdr:rowOff>77690</xdr:rowOff>
    </xdr:from>
    <xdr:to>
      <xdr:col>22</xdr:col>
      <xdr:colOff>1151730</xdr:colOff>
      <xdr:row>4</xdr:row>
      <xdr:rowOff>188273</xdr:rowOff>
    </xdr:to>
    <xdr:pic>
      <xdr:nvPicPr>
        <xdr:cNvPr id="2" name="Image 1"/>
        <xdr:cNvPicPr>
          <a:picLocks noChangeAspect="1"/>
        </xdr:cNvPicPr>
      </xdr:nvPicPr>
      <xdr:blipFill>
        <a:blip xmlns:r="http://schemas.openxmlformats.org/officeDocument/2006/relationships" r:embed="rId1"/>
        <a:stretch>
          <a:fillRect/>
        </a:stretch>
      </xdr:blipFill>
      <xdr:spPr>
        <a:xfrm>
          <a:off x="21205823" y="268190"/>
          <a:ext cx="13493" cy="786858"/>
        </a:xfrm>
        <a:prstGeom prst="rect">
          <a:avLst/>
        </a:prstGeom>
      </xdr:spPr>
    </xdr:pic>
    <xdr:clientData/>
  </xdr:twoCellAnchor>
  <xdr:twoCellAnchor editAs="oneCell">
    <xdr:from>
      <xdr:col>22</xdr:col>
      <xdr:colOff>1131094</xdr:colOff>
      <xdr:row>1</xdr:row>
      <xdr:rowOff>83343</xdr:rowOff>
    </xdr:from>
    <xdr:to>
      <xdr:col>22</xdr:col>
      <xdr:colOff>1135062</xdr:colOff>
      <xdr:row>5</xdr:row>
      <xdr:rowOff>3426</xdr:rowOff>
    </xdr:to>
    <xdr:pic>
      <xdr:nvPicPr>
        <xdr:cNvPr id="4" name="Image 3"/>
        <xdr:cNvPicPr>
          <a:picLocks noChangeAspect="1"/>
        </xdr:cNvPicPr>
      </xdr:nvPicPr>
      <xdr:blipFill>
        <a:blip xmlns:r="http://schemas.openxmlformats.org/officeDocument/2006/relationships" r:embed="rId1"/>
        <a:stretch>
          <a:fillRect/>
        </a:stretch>
      </xdr:blipFill>
      <xdr:spPr>
        <a:xfrm>
          <a:off x="21190744" y="273843"/>
          <a:ext cx="584993" cy="786858"/>
        </a:xfrm>
        <a:prstGeom prst="rect">
          <a:avLst/>
        </a:prstGeom>
      </xdr:spPr>
    </xdr:pic>
    <xdr:clientData/>
  </xdr:twoCellAnchor>
  <xdr:twoCellAnchor editAs="oneCell">
    <xdr:from>
      <xdr:col>1</xdr:col>
      <xdr:colOff>23817</xdr:colOff>
      <xdr:row>1</xdr:row>
      <xdr:rowOff>95251</xdr:rowOff>
    </xdr:from>
    <xdr:to>
      <xdr:col>5</xdr:col>
      <xdr:colOff>11911</xdr:colOff>
      <xdr:row>5</xdr:row>
      <xdr:rowOff>5157</xdr:rowOff>
    </xdr:to>
    <xdr:pic>
      <xdr:nvPicPr>
        <xdr:cNvPr id="5" name="Image 4"/>
        <xdr:cNvPicPr>
          <a:picLocks noChangeAspect="1"/>
        </xdr:cNvPicPr>
      </xdr:nvPicPr>
      <xdr:blipFill>
        <a:blip xmlns:r="http://schemas.openxmlformats.org/officeDocument/2006/relationships" r:embed="rId2" cstate="print"/>
        <a:stretch>
          <a:fillRect/>
        </a:stretch>
      </xdr:blipFill>
      <xdr:spPr>
        <a:xfrm>
          <a:off x="142880" y="285751"/>
          <a:ext cx="1928812" cy="779062"/>
        </a:xfrm>
        <a:prstGeom prst="rect">
          <a:avLst/>
        </a:prstGeom>
      </xdr:spPr>
    </xdr:pic>
    <xdr:clientData/>
  </xdr:twoCellAnchor>
  <xdr:twoCellAnchor editAs="oneCell">
    <xdr:from>
      <xdr:col>22</xdr:col>
      <xdr:colOff>1131093</xdr:colOff>
      <xdr:row>1</xdr:row>
      <xdr:rowOff>71438</xdr:rowOff>
    </xdr:from>
    <xdr:to>
      <xdr:col>23</xdr:col>
      <xdr:colOff>1586</xdr:colOff>
      <xdr:row>4</xdr:row>
      <xdr:rowOff>182021</xdr:rowOff>
    </xdr:to>
    <xdr:pic>
      <xdr:nvPicPr>
        <xdr:cNvPr id="6" name="Image 5"/>
        <xdr:cNvPicPr>
          <a:picLocks noChangeAspect="1"/>
        </xdr:cNvPicPr>
      </xdr:nvPicPr>
      <xdr:blipFill>
        <a:blip xmlns:r="http://schemas.openxmlformats.org/officeDocument/2006/relationships" r:embed="rId1"/>
        <a:stretch>
          <a:fillRect/>
        </a:stretch>
      </xdr:blipFill>
      <xdr:spPr>
        <a:xfrm>
          <a:off x="19216687" y="261938"/>
          <a:ext cx="584993" cy="7892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804071</xdr:colOff>
      <xdr:row>1</xdr:row>
      <xdr:rowOff>18255</xdr:rowOff>
    </xdr:from>
    <xdr:to>
      <xdr:col>36</xdr:col>
      <xdr:colOff>1590</xdr:colOff>
      <xdr:row>5</xdr:row>
      <xdr:rowOff>4371</xdr:rowOff>
    </xdr:to>
    <xdr:pic>
      <xdr:nvPicPr>
        <xdr:cNvPr id="3" name="Image 2"/>
        <xdr:cNvPicPr>
          <a:picLocks noChangeAspect="1"/>
        </xdr:cNvPicPr>
      </xdr:nvPicPr>
      <xdr:blipFill>
        <a:blip xmlns:r="http://schemas.openxmlformats.org/officeDocument/2006/relationships" r:embed="rId1"/>
        <a:stretch>
          <a:fillRect/>
        </a:stretch>
      </xdr:blipFill>
      <xdr:spPr>
        <a:xfrm rot="16200000">
          <a:off x="22685573" y="260153"/>
          <a:ext cx="849716" cy="746919"/>
        </a:xfrm>
        <a:prstGeom prst="rect">
          <a:avLst/>
        </a:prstGeom>
      </xdr:spPr>
    </xdr:pic>
    <xdr:clientData/>
  </xdr:twoCellAnchor>
  <xdr:twoCellAnchor editAs="oneCell">
    <xdr:from>
      <xdr:col>1</xdr:col>
      <xdr:colOff>23815</xdr:colOff>
      <xdr:row>1</xdr:row>
      <xdr:rowOff>107156</xdr:rowOff>
    </xdr:from>
    <xdr:to>
      <xdr:col>5</xdr:col>
      <xdr:colOff>523084</xdr:colOff>
      <xdr:row>5</xdr:row>
      <xdr:rowOff>17062</xdr:rowOff>
    </xdr:to>
    <xdr:pic>
      <xdr:nvPicPr>
        <xdr:cNvPr id="5" name="Image 4"/>
        <xdr:cNvPicPr>
          <a:picLocks noChangeAspect="1"/>
        </xdr:cNvPicPr>
      </xdr:nvPicPr>
      <xdr:blipFill>
        <a:blip xmlns:r="http://schemas.openxmlformats.org/officeDocument/2006/relationships" r:embed="rId2" cstate="print"/>
        <a:stretch>
          <a:fillRect/>
        </a:stretch>
      </xdr:blipFill>
      <xdr:spPr>
        <a:xfrm>
          <a:off x="142878" y="297656"/>
          <a:ext cx="1928812" cy="7790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804071</xdr:colOff>
      <xdr:row>1</xdr:row>
      <xdr:rowOff>18255</xdr:rowOff>
    </xdr:from>
    <xdr:to>
      <xdr:col>35</xdr:col>
      <xdr:colOff>806452</xdr:colOff>
      <xdr:row>5</xdr:row>
      <xdr:rowOff>4371</xdr:rowOff>
    </xdr:to>
    <xdr:pic>
      <xdr:nvPicPr>
        <xdr:cNvPr id="2" name="Image 1"/>
        <xdr:cNvPicPr>
          <a:picLocks noChangeAspect="1"/>
        </xdr:cNvPicPr>
      </xdr:nvPicPr>
      <xdr:blipFill>
        <a:blip xmlns:r="http://schemas.openxmlformats.org/officeDocument/2006/relationships" r:embed="rId1"/>
        <a:stretch>
          <a:fillRect/>
        </a:stretch>
      </xdr:blipFill>
      <xdr:spPr>
        <a:xfrm rot="16200000">
          <a:off x="22731610" y="264916"/>
          <a:ext cx="852891" cy="740569"/>
        </a:xfrm>
        <a:prstGeom prst="rect">
          <a:avLst/>
        </a:prstGeom>
      </xdr:spPr>
    </xdr:pic>
    <xdr:clientData/>
  </xdr:twoCellAnchor>
  <xdr:twoCellAnchor editAs="oneCell">
    <xdr:from>
      <xdr:col>1</xdr:col>
      <xdr:colOff>25400</xdr:colOff>
      <xdr:row>1</xdr:row>
      <xdr:rowOff>101600</xdr:rowOff>
    </xdr:from>
    <xdr:to>
      <xdr:col>5</xdr:col>
      <xdr:colOff>524669</xdr:colOff>
      <xdr:row>5</xdr:row>
      <xdr:rowOff>11506</xdr:rowOff>
    </xdr:to>
    <xdr:pic>
      <xdr:nvPicPr>
        <xdr:cNvPr id="4" name="Image 3"/>
        <xdr:cNvPicPr>
          <a:picLocks noChangeAspect="1"/>
        </xdr:cNvPicPr>
      </xdr:nvPicPr>
      <xdr:blipFill>
        <a:blip xmlns:r="http://schemas.openxmlformats.org/officeDocument/2006/relationships" r:embed="rId2" cstate="print"/>
        <a:stretch>
          <a:fillRect/>
        </a:stretch>
      </xdr:blipFill>
      <xdr:spPr>
        <a:xfrm>
          <a:off x="139700" y="292100"/>
          <a:ext cx="1934369" cy="773506"/>
        </a:xfrm>
        <a:prstGeom prst="rect">
          <a:avLst/>
        </a:prstGeom>
      </xdr:spPr>
    </xdr:pic>
    <xdr:clientData/>
  </xdr:twoCellAnchor>
  <xdr:twoCellAnchor editAs="oneCell">
    <xdr:from>
      <xdr:col>35</xdr:col>
      <xdr:colOff>800101</xdr:colOff>
      <xdr:row>1</xdr:row>
      <xdr:rowOff>12700</xdr:rowOff>
    </xdr:from>
    <xdr:to>
      <xdr:col>35</xdr:col>
      <xdr:colOff>1547020</xdr:colOff>
      <xdr:row>4</xdr:row>
      <xdr:rowOff>189316</xdr:rowOff>
    </xdr:to>
    <xdr:pic>
      <xdr:nvPicPr>
        <xdr:cNvPr id="5" name="Image 4"/>
        <xdr:cNvPicPr>
          <a:picLocks noChangeAspect="1"/>
        </xdr:cNvPicPr>
      </xdr:nvPicPr>
      <xdr:blipFill>
        <a:blip xmlns:r="http://schemas.openxmlformats.org/officeDocument/2006/relationships" r:embed="rId1"/>
        <a:stretch>
          <a:fillRect/>
        </a:stretch>
      </xdr:blipFill>
      <xdr:spPr>
        <a:xfrm rot="16200000">
          <a:off x="22783203" y="254598"/>
          <a:ext cx="849716" cy="746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37</xdr:col>
      <xdr:colOff>215110</xdr:colOff>
      <xdr:row>0</xdr:row>
      <xdr:rowOff>138901</xdr:rowOff>
    </xdr:from>
    <xdr:to>
      <xdr:col>38</xdr:col>
      <xdr:colOff>18824</xdr:colOff>
      <xdr:row>4</xdr:row>
      <xdr:rowOff>176554</xdr:rowOff>
    </xdr:to>
    <xdr:pic>
      <xdr:nvPicPr>
        <xdr:cNvPr id="3" name="Image 2"/>
        <xdr:cNvPicPr>
          <a:picLocks noChangeAspect="1"/>
        </xdr:cNvPicPr>
      </xdr:nvPicPr>
      <xdr:blipFill>
        <a:blip xmlns:r="http://schemas.openxmlformats.org/officeDocument/2006/relationships" r:embed="rId1"/>
        <a:stretch>
          <a:fillRect/>
        </a:stretch>
      </xdr:blipFill>
      <xdr:spPr>
        <a:xfrm rot="16200000">
          <a:off x="22729540" y="230471"/>
          <a:ext cx="901253" cy="718114"/>
        </a:xfrm>
        <a:prstGeom prst="rect">
          <a:avLst/>
        </a:prstGeom>
      </xdr:spPr>
    </xdr:pic>
    <xdr:clientData/>
  </xdr:twoCellAnchor>
  <xdr:twoCellAnchor editAs="oneCell">
    <xdr:from>
      <xdr:col>1</xdr:col>
      <xdr:colOff>20637</xdr:colOff>
      <xdr:row>1</xdr:row>
      <xdr:rowOff>92075</xdr:rowOff>
    </xdr:from>
    <xdr:to>
      <xdr:col>6</xdr:col>
      <xdr:colOff>225424</xdr:colOff>
      <xdr:row>5</xdr:row>
      <xdr:rowOff>1981</xdr:rowOff>
    </xdr:to>
    <xdr:pic>
      <xdr:nvPicPr>
        <xdr:cNvPr id="4" name="Image 3"/>
        <xdr:cNvPicPr>
          <a:picLocks noChangeAspect="1"/>
        </xdr:cNvPicPr>
      </xdr:nvPicPr>
      <xdr:blipFill>
        <a:blip xmlns:r="http://schemas.openxmlformats.org/officeDocument/2006/relationships" r:embed="rId2" cstate="print"/>
        <a:stretch>
          <a:fillRect/>
        </a:stretch>
      </xdr:blipFill>
      <xdr:spPr>
        <a:xfrm>
          <a:off x="134937" y="282575"/>
          <a:ext cx="1931987" cy="7735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37</xdr:col>
      <xdr:colOff>800101</xdr:colOff>
      <xdr:row>1</xdr:row>
      <xdr:rowOff>12700</xdr:rowOff>
    </xdr:from>
    <xdr:to>
      <xdr:col>37</xdr:col>
      <xdr:colOff>804070</xdr:colOff>
      <xdr:row>4</xdr:row>
      <xdr:rowOff>189316</xdr:rowOff>
    </xdr:to>
    <xdr:pic>
      <xdr:nvPicPr>
        <xdr:cNvPr id="4" name="Image 3"/>
        <xdr:cNvPicPr>
          <a:picLocks noChangeAspect="1"/>
        </xdr:cNvPicPr>
      </xdr:nvPicPr>
      <xdr:blipFill>
        <a:blip xmlns:r="http://schemas.openxmlformats.org/officeDocument/2006/relationships" r:embed="rId1"/>
        <a:stretch>
          <a:fillRect/>
        </a:stretch>
      </xdr:blipFill>
      <xdr:spPr>
        <a:xfrm rot="16200000">
          <a:off x="22730815" y="256186"/>
          <a:ext cx="852891" cy="746919"/>
        </a:xfrm>
        <a:prstGeom prst="rect">
          <a:avLst/>
        </a:prstGeom>
      </xdr:spPr>
    </xdr:pic>
    <xdr:clientData/>
  </xdr:twoCellAnchor>
  <xdr:twoCellAnchor editAs="oneCell">
    <xdr:from>
      <xdr:col>1</xdr:col>
      <xdr:colOff>12700</xdr:colOff>
      <xdr:row>1</xdr:row>
      <xdr:rowOff>88900</xdr:rowOff>
    </xdr:from>
    <xdr:to>
      <xdr:col>5</xdr:col>
      <xdr:colOff>511969</xdr:colOff>
      <xdr:row>4</xdr:row>
      <xdr:rowOff>189306</xdr:rowOff>
    </xdr:to>
    <xdr:pic>
      <xdr:nvPicPr>
        <xdr:cNvPr id="5" name="Image 4"/>
        <xdr:cNvPicPr>
          <a:picLocks noChangeAspect="1"/>
        </xdr:cNvPicPr>
      </xdr:nvPicPr>
      <xdr:blipFill>
        <a:blip xmlns:r="http://schemas.openxmlformats.org/officeDocument/2006/relationships" r:embed="rId2" cstate="print"/>
        <a:stretch>
          <a:fillRect/>
        </a:stretch>
      </xdr:blipFill>
      <xdr:spPr>
        <a:xfrm>
          <a:off x="127000" y="279400"/>
          <a:ext cx="1934369" cy="773506"/>
        </a:xfrm>
        <a:prstGeom prst="rect">
          <a:avLst/>
        </a:prstGeom>
      </xdr:spPr>
    </xdr:pic>
    <xdr:clientData/>
  </xdr:twoCellAnchor>
  <xdr:twoCellAnchor editAs="oneCell">
    <xdr:from>
      <xdr:col>39</xdr:col>
      <xdr:colOff>279400</xdr:colOff>
      <xdr:row>1</xdr:row>
      <xdr:rowOff>12700</xdr:rowOff>
    </xdr:from>
    <xdr:to>
      <xdr:col>39</xdr:col>
      <xdr:colOff>1432719</xdr:colOff>
      <xdr:row>5</xdr:row>
      <xdr:rowOff>19567</xdr:rowOff>
    </xdr:to>
    <xdr:pic>
      <xdr:nvPicPr>
        <xdr:cNvPr id="6" name="Image 5"/>
        <xdr:cNvPicPr>
          <a:picLocks noChangeAspect="1"/>
        </xdr:cNvPicPr>
      </xdr:nvPicPr>
      <xdr:blipFill>
        <a:blip xmlns:r="http://schemas.openxmlformats.org/officeDocument/2006/relationships" r:embed="rId3"/>
        <a:stretch>
          <a:fillRect/>
        </a:stretch>
      </xdr:blipFill>
      <xdr:spPr>
        <a:xfrm>
          <a:off x="23520400" y="203200"/>
          <a:ext cx="1153319" cy="8704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800101</xdr:colOff>
      <xdr:row>1</xdr:row>
      <xdr:rowOff>12700</xdr:rowOff>
    </xdr:from>
    <xdr:to>
      <xdr:col>35</xdr:col>
      <xdr:colOff>804070</xdr:colOff>
      <xdr:row>4</xdr:row>
      <xdr:rowOff>189316</xdr:rowOff>
    </xdr:to>
    <xdr:pic>
      <xdr:nvPicPr>
        <xdr:cNvPr id="2" name="Image 1"/>
        <xdr:cNvPicPr>
          <a:picLocks noChangeAspect="1"/>
        </xdr:cNvPicPr>
      </xdr:nvPicPr>
      <xdr:blipFill>
        <a:blip xmlns:r="http://schemas.openxmlformats.org/officeDocument/2006/relationships" r:embed="rId1"/>
        <a:stretch>
          <a:fillRect/>
        </a:stretch>
      </xdr:blipFill>
      <xdr:spPr>
        <a:xfrm rot="16200000">
          <a:off x="22102165" y="627661"/>
          <a:ext cx="852891" cy="3969"/>
        </a:xfrm>
        <a:prstGeom prst="rect">
          <a:avLst/>
        </a:prstGeom>
      </xdr:spPr>
    </xdr:pic>
    <xdr:clientData/>
  </xdr:twoCellAnchor>
  <xdr:twoCellAnchor editAs="oneCell">
    <xdr:from>
      <xdr:col>1</xdr:col>
      <xdr:colOff>25400</xdr:colOff>
      <xdr:row>1</xdr:row>
      <xdr:rowOff>88900</xdr:rowOff>
    </xdr:from>
    <xdr:to>
      <xdr:col>5</xdr:col>
      <xdr:colOff>524669</xdr:colOff>
      <xdr:row>4</xdr:row>
      <xdr:rowOff>189306</xdr:rowOff>
    </xdr:to>
    <xdr:pic>
      <xdr:nvPicPr>
        <xdr:cNvPr id="5" name="Image 4"/>
        <xdr:cNvPicPr>
          <a:picLocks noChangeAspect="1"/>
        </xdr:cNvPicPr>
      </xdr:nvPicPr>
      <xdr:blipFill>
        <a:blip xmlns:r="http://schemas.openxmlformats.org/officeDocument/2006/relationships" r:embed="rId2" cstate="print"/>
        <a:stretch>
          <a:fillRect/>
        </a:stretch>
      </xdr:blipFill>
      <xdr:spPr>
        <a:xfrm>
          <a:off x="139700" y="279400"/>
          <a:ext cx="1934369" cy="773506"/>
        </a:xfrm>
        <a:prstGeom prst="rect">
          <a:avLst/>
        </a:prstGeom>
      </xdr:spPr>
    </xdr:pic>
    <xdr:clientData/>
  </xdr:twoCellAnchor>
  <xdr:twoCellAnchor editAs="oneCell">
    <xdr:from>
      <xdr:col>35</xdr:col>
      <xdr:colOff>279400</xdr:colOff>
      <xdr:row>1</xdr:row>
      <xdr:rowOff>0</xdr:rowOff>
    </xdr:from>
    <xdr:to>
      <xdr:col>35</xdr:col>
      <xdr:colOff>1432719</xdr:colOff>
      <xdr:row>5</xdr:row>
      <xdr:rowOff>6867</xdr:rowOff>
    </xdr:to>
    <xdr:pic>
      <xdr:nvPicPr>
        <xdr:cNvPr id="6" name="Image 5"/>
        <xdr:cNvPicPr>
          <a:picLocks noChangeAspect="1"/>
        </xdr:cNvPicPr>
      </xdr:nvPicPr>
      <xdr:blipFill>
        <a:blip xmlns:r="http://schemas.openxmlformats.org/officeDocument/2006/relationships" r:embed="rId3"/>
        <a:stretch>
          <a:fillRect/>
        </a:stretch>
      </xdr:blipFill>
      <xdr:spPr>
        <a:xfrm>
          <a:off x="21793200" y="190500"/>
          <a:ext cx="1153319" cy="870467"/>
        </a:xfrm>
        <a:prstGeom prst="rect">
          <a:avLst/>
        </a:prstGeom>
      </xdr:spPr>
    </xdr:pic>
    <xdr:clientData/>
  </xdr:twoCellAnchor>
  <xdr:twoCellAnchor editAs="oneCell">
    <xdr:from>
      <xdr:col>24</xdr:col>
      <xdr:colOff>2222500</xdr:colOff>
      <xdr:row>18</xdr:row>
      <xdr:rowOff>101600</xdr:rowOff>
    </xdr:from>
    <xdr:to>
      <xdr:col>26</xdr:col>
      <xdr:colOff>652893</xdr:colOff>
      <xdr:row>21</xdr:row>
      <xdr:rowOff>41275</xdr:rowOff>
    </xdr:to>
    <xdr:pic>
      <xdr:nvPicPr>
        <xdr:cNvPr id="8" name="Image 7"/>
        <xdr:cNvPicPr>
          <a:picLocks noChangeAspect="1" noChangeArrowheads="1"/>
        </xdr:cNvPicPr>
      </xdr:nvPicPr>
      <xdr:blipFill>
        <a:blip xmlns:r="http://schemas.openxmlformats.org/officeDocument/2006/relationships" r:embed="rId4" cstate="print">
          <a:clrChange>
            <a:clrFrom>
              <a:srgbClr val="FBFBFA"/>
            </a:clrFrom>
            <a:clrTo>
              <a:srgbClr val="FBFBFA">
                <a:alpha val="0"/>
              </a:srgbClr>
            </a:clrTo>
          </a:clrChange>
          <a:extLst>
            <a:ext uri="{BEBA8EAE-BF5A-486C-A8C5-ECC9F3942E4B}">
              <a14:imgProps xmlns:a14="http://schemas.microsoft.com/office/drawing/2010/main">
                <a14:imgLayer r:embed="rId5">
                  <a14:imgEffect>
                    <a14:saturation sat="66000"/>
                  </a14:imgEffect>
                  <a14:imgEffect>
                    <a14:brightnessContrast bright="20000"/>
                  </a14:imgEffect>
                </a14:imgLayer>
              </a14:imgProps>
            </a:ext>
            <a:ext uri="{28A0092B-C50C-407E-A947-70E740481C1C}">
              <a14:useLocalDpi xmlns:a14="http://schemas.microsoft.com/office/drawing/2010/main" val="0"/>
            </a:ext>
          </a:extLst>
        </a:blip>
        <a:srcRect/>
        <a:stretch>
          <a:fillRect/>
        </a:stretch>
      </xdr:blipFill>
      <xdr:spPr bwMode="auto">
        <a:xfrm>
          <a:off x="13639800" y="4038600"/>
          <a:ext cx="843393" cy="7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irculaire.legifrance.gouv.fr/index.php?action=afficherCirculaire&amp;hit=1&amp;r=42638" TargetMode="External"/><Relationship Id="rId7" Type="http://schemas.openxmlformats.org/officeDocument/2006/relationships/drawing" Target="../drawings/drawing1.xml"/><Relationship Id="rId2" Type="http://schemas.openxmlformats.org/officeDocument/2006/relationships/hyperlink" Target="http://ansm.sante.fr/Decisions/Generiques-biosimilaires-medicaments-en-acces-direct-depot-de-publicite-PSL-MDS-bonnes-pratiques-Biosimilaires/Decision-du-18-09-2017-Inscription-sur-la-liste-de-reference-des-groupes-biologiques-similaires-mentionnee-a-l-ar" TargetMode="External"/><Relationship Id="rId1" Type="http://schemas.openxmlformats.org/officeDocument/2006/relationships/hyperlink" Target="http://circulaires.legifrance.gouv.fr/index.php?action=afficherCirculaire&amp;hit=1&amp;retourAccueil=1&amp;r=43152" TargetMode="External"/><Relationship Id="rId6" Type="http://schemas.openxmlformats.org/officeDocument/2006/relationships/printerSettings" Target="../printerSettings/printerSettings1.bin"/><Relationship Id="rId5" Type="http://schemas.openxmlformats.org/officeDocument/2006/relationships/hyperlink" Target="https://www.has-sante.fr/portail/jcms/c_2828649/en/medicaments-biosimilaires-l-essentiel-en-6-points-et-2-temoignages" TargetMode="External"/><Relationship Id="rId4" Type="http://schemas.openxmlformats.org/officeDocument/2006/relationships/hyperlink" Target="https://www.has-sante.fr/portail/jcms/c_2807411/fr/les-medicaments-biosimilair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Y48"/>
  <sheetViews>
    <sheetView showGridLines="0" showRowColHeaders="0" zoomScale="80" zoomScaleNormal="80" workbookViewId="0">
      <selection activeCell="H61" sqref="H61"/>
    </sheetView>
  </sheetViews>
  <sheetFormatPr baseColWidth="10" defaultRowHeight="15" x14ac:dyDescent="0.25"/>
  <cols>
    <col min="1" max="1" width="1.7109375" style="26" customWidth="1"/>
    <col min="2" max="2" width="15.7109375" style="26" customWidth="1"/>
    <col min="3" max="16384" width="11.42578125" style="26"/>
  </cols>
  <sheetData>
    <row r="2" spans="2:25" ht="23.25" customHeight="1" x14ac:dyDescent="0.25"/>
    <row r="7" spans="2:25" ht="3.95" customHeight="1" x14ac:dyDescent="0.25"/>
    <row r="8" spans="2:25" ht="30" customHeight="1" x14ac:dyDescent="0.25">
      <c r="B8" s="524" t="s">
        <v>259</v>
      </c>
      <c r="C8" s="524"/>
      <c r="D8" s="524"/>
      <c r="E8" s="524"/>
      <c r="F8" s="524"/>
      <c r="G8" s="524"/>
      <c r="H8" s="524"/>
      <c r="I8" s="524"/>
      <c r="J8" s="524"/>
      <c r="K8" s="524"/>
      <c r="L8" s="524"/>
      <c r="M8" s="524"/>
      <c r="N8" s="524"/>
      <c r="O8" s="524"/>
      <c r="P8" s="524"/>
      <c r="Q8" s="524"/>
      <c r="R8" s="524"/>
      <c r="S8" s="524"/>
      <c r="T8" s="524"/>
      <c r="U8" s="524"/>
      <c r="V8" s="524"/>
      <c r="W8" s="524"/>
      <c r="X8" s="524"/>
      <c r="Y8" s="524"/>
    </row>
    <row r="10" spans="2:25" ht="3.95" customHeight="1" x14ac:dyDescent="0.25"/>
    <row r="11" spans="2:25" s="68" customFormat="1" ht="20.100000000000001" customHeight="1" x14ac:dyDescent="0.3">
      <c r="B11" s="522" t="s">
        <v>260</v>
      </c>
      <c r="C11" s="521"/>
      <c r="D11" s="521"/>
      <c r="E11" s="521"/>
      <c r="F11" s="521"/>
      <c r="G11" s="521"/>
      <c r="H11" s="521"/>
      <c r="I11" s="521"/>
      <c r="J11" s="521"/>
      <c r="K11" s="521"/>
      <c r="L11" s="521"/>
      <c r="M11" s="521"/>
      <c r="N11" s="521"/>
      <c r="O11" s="521"/>
      <c r="P11" s="521"/>
      <c r="Q11" s="521"/>
      <c r="R11" s="521"/>
      <c r="S11" s="521"/>
      <c r="T11" s="521"/>
      <c r="U11" s="521"/>
      <c r="V11" s="521"/>
      <c r="W11" s="521"/>
      <c r="X11" s="521"/>
      <c r="Y11" s="521"/>
    </row>
    <row r="12" spans="2:25" s="68" customFormat="1" ht="15" customHeight="1" x14ac:dyDescent="0.3">
      <c r="B12" s="77"/>
      <c r="C12" s="77"/>
      <c r="D12" s="77"/>
      <c r="E12" s="77"/>
      <c r="F12" s="77"/>
      <c r="G12" s="77"/>
      <c r="H12" s="77"/>
      <c r="I12" s="77"/>
      <c r="J12" s="77"/>
      <c r="K12" s="77"/>
      <c r="L12" s="77"/>
      <c r="M12" s="77"/>
      <c r="N12" s="77"/>
      <c r="O12" s="77"/>
      <c r="P12" s="77"/>
      <c r="Q12" s="77"/>
      <c r="R12" s="77"/>
      <c r="S12" s="77"/>
      <c r="T12" s="77"/>
      <c r="U12" s="77"/>
      <c r="V12" s="77"/>
      <c r="W12" s="77"/>
      <c r="X12" s="77"/>
      <c r="Y12" s="77"/>
    </row>
    <row r="13" spans="2:25" s="69" customFormat="1" ht="20.100000000000001" customHeight="1" x14ac:dyDescent="0.25">
      <c r="B13" s="521" t="s">
        <v>261</v>
      </c>
      <c r="C13" s="521"/>
      <c r="D13" s="521"/>
      <c r="E13" s="521"/>
      <c r="F13" s="521"/>
      <c r="G13" s="521"/>
      <c r="H13" s="521"/>
      <c r="I13" s="521"/>
      <c r="J13" s="521"/>
      <c r="K13" s="521"/>
      <c r="L13" s="521"/>
      <c r="M13" s="521"/>
      <c r="N13" s="521"/>
      <c r="O13" s="521"/>
      <c r="P13" s="521"/>
      <c r="Q13" s="521"/>
      <c r="R13" s="521"/>
      <c r="S13" s="521"/>
      <c r="T13" s="521"/>
      <c r="U13" s="521"/>
      <c r="V13" s="521"/>
      <c r="W13" s="521"/>
      <c r="X13" s="521"/>
      <c r="Y13" s="521"/>
    </row>
    <row r="14" spans="2:25" s="69" customFormat="1" ht="39.950000000000003" customHeight="1" x14ac:dyDescent="0.25">
      <c r="B14" s="522" t="s">
        <v>262</v>
      </c>
      <c r="C14" s="522"/>
      <c r="D14" s="522"/>
      <c r="E14" s="522"/>
      <c r="F14" s="522"/>
      <c r="G14" s="522"/>
      <c r="H14" s="522"/>
      <c r="I14" s="522"/>
      <c r="J14" s="522"/>
      <c r="K14" s="522"/>
      <c r="L14" s="522"/>
      <c r="M14" s="522"/>
      <c r="N14" s="522"/>
      <c r="O14" s="522"/>
      <c r="P14" s="522"/>
      <c r="Q14" s="522"/>
      <c r="R14" s="522"/>
      <c r="S14" s="522"/>
      <c r="T14" s="522"/>
      <c r="U14" s="522"/>
      <c r="V14" s="522"/>
      <c r="W14" s="522"/>
      <c r="X14" s="522"/>
      <c r="Y14" s="522"/>
    </row>
    <row r="15" spans="2:25" s="69" customFormat="1" ht="39.950000000000003" customHeight="1" x14ac:dyDescent="0.25">
      <c r="B15" s="522" t="s">
        <v>263</v>
      </c>
      <c r="C15" s="522"/>
      <c r="D15" s="522"/>
      <c r="E15" s="522"/>
      <c r="F15" s="522"/>
      <c r="G15" s="522"/>
      <c r="H15" s="522"/>
      <c r="I15" s="522"/>
      <c r="J15" s="522"/>
      <c r="K15" s="522"/>
      <c r="L15" s="522"/>
      <c r="M15" s="522"/>
      <c r="N15" s="522"/>
      <c r="O15" s="522"/>
      <c r="P15" s="522"/>
      <c r="Q15" s="522"/>
      <c r="R15" s="522"/>
      <c r="S15" s="522"/>
      <c r="T15" s="522"/>
      <c r="U15" s="522"/>
      <c r="V15" s="522"/>
      <c r="W15" s="522"/>
      <c r="X15" s="522"/>
      <c r="Y15" s="522"/>
    </row>
    <row r="16" spans="2:25" s="68" customFormat="1" ht="15" customHeight="1" x14ac:dyDescent="0.3">
      <c r="B16" s="77"/>
      <c r="C16" s="77"/>
      <c r="D16" s="77"/>
      <c r="E16" s="77"/>
      <c r="F16" s="77"/>
      <c r="G16" s="77"/>
      <c r="H16" s="77"/>
      <c r="I16" s="77"/>
      <c r="J16" s="77"/>
      <c r="K16" s="77"/>
      <c r="L16" s="77"/>
      <c r="M16" s="77"/>
      <c r="N16" s="77"/>
      <c r="O16" s="77"/>
      <c r="P16" s="77"/>
      <c r="Q16" s="77"/>
      <c r="R16" s="77"/>
      <c r="S16" s="77"/>
      <c r="T16" s="77"/>
      <c r="U16" s="77"/>
      <c r="V16" s="77"/>
      <c r="W16" s="77"/>
      <c r="X16" s="77"/>
      <c r="Y16" s="77"/>
    </row>
    <row r="17" spans="2:25" s="69" customFormat="1" ht="20.100000000000001" customHeight="1" x14ac:dyDescent="0.25">
      <c r="B17" s="521" t="s">
        <v>264</v>
      </c>
      <c r="C17" s="521"/>
      <c r="D17" s="521"/>
      <c r="E17" s="521"/>
      <c r="F17" s="521"/>
      <c r="G17" s="521"/>
      <c r="H17" s="521"/>
      <c r="I17" s="521"/>
      <c r="J17" s="521"/>
      <c r="K17" s="521"/>
      <c r="L17" s="521"/>
      <c r="M17" s="521"/>
      <c r="N17" s="521"/>
      <c r="O17" s="521"/>
      <c r="P17" s="521"/>
      <c r="Q17" s="521"/>
      <c r="R17" s="521"/>
      <c r="S17" s="521"/>
      <c r="T17" s="521"/>
      <c r="U17" s="521"/>
      <c r="V17" s="521"/>
      <c r="W17" s="521"/>
      <c r="X17" s="521"/>
      <c r="Y17" s="521"/>
    </row>
    <row r="18" spans="2:25" ht="15" customHeight="1"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row>
    <row r="19" spans="2:25" ht="39.950000000000003" customHeight="1" x14ac:dyDescent="0.25">
      <c r="B19" s="522" t="s">
        <v>265</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row>
    <row r="22" spans="2:25" ht="17.25" x14ac:dyDescent="0.3">
      <c r="B22" s="518" t="s">
        <v>258</v>
      </c>
      <c r="C22" s="519"/>
      <c r="D22" s="519"/>
      <c r="E22" s="519"/>
      <c r="F22" s="519"/>
      <c r="G22" s="519"/>
      <c r="H22" s="519"/>
      <c r="I22" s="519"/>
      <c r="J22" s="519"/>
      <c r="K22" s="519"/>
      <c r="L22" s="519"/>
      <c r="M22" s="519"/>
      <c r="N22" s="519"/>
      <c r="O22" s="519"/>
      <c r="P22" s="519"/>
      <c r="Q22" s="519"/>
      <c r="R22" s="519"/>
      <c r="S22" s="519"/>
      <c r="T22" s="519"/>
      <c r="U22" s="519"/>
      <c r="V22" s="519"/>
      <c r="W22" s="519"/>
      <c r="X22" s="519"/>
      <c r="Y22" s="519"/>
    </row>
    <row r="28" spans="2:25" ht="17.25" x14ac:dyDescent="0.3">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row>
    <row r="29" spans="2:25" ht="3" customHeight="1" x14ac:dyDescent="0.3">
      <c r="B29" s="70"/>
      <c r="C29" s="70"/>
      <c r="D29" s="70"/>
      <c r="E29" s="70"/>
      <c r="F29" s="70"/>
      <c r="G29" s="70"/>
      <c r="H29" s="70"/>
      <c r="I29" s="70"/>
      <c r="J29" s="70"/>
      <c r="K29" s="70"/>
      <c r="L29" s="70"/>
      <c r="M29" s="70"/>
      <c r="N29" s="70"/>
      <c r="O29" s="70"/>
      <c r="P29" s="70"/>
      <c r="Q29" s="70"/>
      <c r="R29" s="70"/>
      <c r="S29" s="70"/>
      <c r="T29" s="70"/>
      <c r="U29" s="70"/>
      <c r="V29" s="70"/>
      <c r="W29" s="70"/>
      <c r="X29" s="70"/>
      <c r="Y29" s="70"/>
    </row>
    <row r="30" spans="2:25" ht="20.100000000000001" customHeight="1" x14ac:dyDescent="0.3">
      <c r="B30" s="71" t="s">
        <v>253</v>
      </c>
      <c r="C30" s="520" t="s">
        <v>252</v>
      </c>
      <c r="D30" s="520"/>
      <c r="E30" s="520"/>
      <c r="F30" s="520"/>
      <c r="G30" s="520"/>
      <c r="H30" s="520"/>
      <c r="I30" s="520"/>
      <c r="J30" s="520"/>
      <c r="K30" s="520"/>
      <c r="L30" s="520"/>
      <c r="M30" s="520"/>
      <c r="N30" s="520"/>
      <c r="O30" s="520"/>
      <c r="P30" s="520"/>
      <c r="Q30" s="520"/>
      <c r="R30" s="520"/>
      <c r="S30" s="520"/>
      <c r="T30" s="520"/>
      <c r="U30" s="520"/>
      <c r="V30" s="520"/>
      <c r="W30" s="520"/>
      <c r="X30" s="520"/>
      <c r="Y30" s="520"/>
    </row>
    <row r="31" spans="2:25" ht="6.95" customHeight="1" x14ac:dyDescent="0.25">
      <c r="B31" s="72"/>
      <c r="C31" s="78"/>
      <c r="D31" s="78"/>
      <c r="E31" s="78"/>
      <c r="F31" s="78"/>
      <c r="G31" s="78"/>
      <c r="H31" s="78"/>
      <c r="I31" s="78"/>
      <c r="J31" s="78"/>
      <c r="K31" s="78"/>
      <c r="L31" s="78"/>
      <c r="M31" s="78"/>
      <c r="N31" s="78"/>
      <c r="O31" s="78"/>
      <c r="P31" s="78"/>
      <c r="Q31" s="78"/>
      <c r="R31" s="78"/>
      <c r="S31" s="78"/>
      <c r="T31" s="78"/>
      <c r="U31" s="78"/>
      <c r="V31" s="78"/>
      <c r="W31" s="78"/>
      <c r="X31" s="78"/>
      <c r="Y31" s="78"/>
    </row>
    <row r="32" spans="2:25" ht="20.100000000000001" customHeight="1" x14ac:dyDescent="0.25">
      <c r="B32" s="71" t="s">
        <v>253</v>
      </c>
      <c r="C32" s="516" t="s">
        <v>254</v>
      </c>
      <c r="D32" s="516"/>
      <c r="E32" s="516"/>
      <c r="F32" s="516"/>
      <c r="G32" s="516"/>
      <c r="H32" s="516"/>
      <c r="I32" s="516"/>
      <c r="J32" s="516"/>
      <c r="K32" s="516"/>
      <c r="L32" s="516"/>
      <c r="M32" s="516"/>
      <c r="N32" s="516"/>
      <c r="O32" s="516"/>
      <c r="P32" s="516"/>
      <c r="Q32" s="516"/>
      <c r="R32" s="516"/>
      <c r="S32" s="516"/>
      <c r="T32" s="516"/>
      <c r="U32" s="516"/>
      <c r="V32" s="516"/>
      <c r="W32" s="516"/>
      <c r="X32" s="516"/>
      <c r="Y32" s="516"/>
    </row>
    <row r="33" spans="2:25" ht="6.95" customHeight="1" x14ac:dyDescent="0.25">
      <c r="B33" s="73"/>
      <c r="C33" s="78"/>
      <c r="D33" s="78"/>
      <c r="E33" s="78"/>
      <c r="F33" s="78"/>
      <c r="G33" s="78"/>
      <c r="H33" s="78"/>
      <c r="I33" s="78"/>
      <c r="J33" s="78"/>
      <c r="K33" s="78"/>
      <c r="L33" s="78"/>
      <c r="M33" s="78"/>
      <c r="N33" s="78"/>
      <c r="O33" s="78"/>
      <c r="P33" s="78"/>
      <c r="Q33" s="78"/>
      <c r="R33" s="78"/>
      <c r="S33" s="78"/>
      <c r="T33" s="78"/>
      <c r="U33" s="78"/>
      <c r="V33" s="78"/>
      <c r="W33" s="78"/>
      <c r="X33" s="78"/>
      <c r="Y33" s="78"/>
    </row>
    <row r="34" spans="2:25" ht="20.100000000000001" customHeight="1" x14ac:dyDescent="0.25">
      <c r="B34" s="71" t="s">
        <v>253</v>
      </c>
      <c r="C34" s="516" t="s">
        <v>255</v>
      </c>
      <c r="D34" s="516"/>
      <c r="E34" s="516"/>
      <c r="F34" s="516"/>
      <c r="G34" s="516"/>
      <c r="H34" s="516"/>
      <c r="I34" s="516"/>
      <c r="J34" s="516"/>
      <c r="K34" s="516"/>
      <c r="L34" s="516"/>
      <c r="M34" s="516"/>
      <c r="N34" s="516"/>
      <c r="O34" s="516"/>
      <c r="P34" s="516"/>
      <c r="Q34" s="516"/>
      <c r="R34" s="516"/>
      <c r="S34" s="516"/>
      <c r="T34" s="516"/>
      <c r="U34" s="516"/>
      <c r="V34" s="516"/>
      <c r="W34" s="516"/>
      <c r="X34" s="516"/>
      <c r="Y34" s="516"/>
    </row>
    <row r="35" spans="2:25" ht="6.95" customHeight="1" x14ac:dyDescent="0.25">
      <c r="B35" s="73"/>
      <c r="C35" s="78"/>
      <c r="D35" s="78"/>
      <c r="E35" s="78"/>
      <c r="F35" s="78"/>
      <c r="G35" s="78"/>
      <c r="H35" s="78"/>
      <c r="I35" s="78"/>
      <c r="J35" s="78"/>
      <c r="K35" s="78"/>
      <c r="L35" s="78"/>
      <c r="M35" s="78"/>
      <c r="N35" s="78"/>
      <c r="O35" s="78"/>
      <c r="P35" s="78"/>
      <c r="Q35" s="78"/>
      <c r="R35" s="78"/>
      <c r="S35" s="78"/>
      <c r="T35" s="78"/>
      <c r="U35" s="78"/>
      <c r="V35" s="78"/>
      <c r="W35" s="78"/>
      <c r="X35" s="78"/>
      <c r="Y35" s="78"/>
    </row>
    <row r="36" spans="2:25" s="69" customFormat="1" ht="20.100000000000001" customHeight="1" x14ac:dyDescent="0.25">
      <c r="B36" s="74" t="s">
        <v>253</v>
      </c>
      <c r="C36" s="516" t="s">
        <v>256</v>
      </c>
      <c r="D36" s="517"/>
      <c r="E36" s="517"/>
      <c r="F36" s="517"/>
      <c r="G36" s="517"/>
      <c r="H36" s="517"/>
      <c r="I36" s="517"/>
      <c r="J36" s="517"/>
      <c r="K36" s="517"/>
      <c r="L36" s="517"/>
      <c r="M36" s="517"/>
      <c r="N36" s="517"/>
      <c r="O36" s="517"/>
      <c r="P36" s="517"/>
      <c r="Q36" s="517"/>
      <c r="R36" s="517"/>
      <c r="S36" s="517"/>
      <c r="T36" s="517"/>
      <c r="U36" s="517"/>
      <c r="V36" s="517"/>
      <c r="W36" s="517"/>
      <c r="X36" s="517"/>
      <c r="Y36" s="517"/>
    </row>
    <row r="37" spans="2:25" ht="6.95" customHeight="1" x14ac:dyDescent="0.25">
      <c r="B37" s="73"/>
      <c r="C37" s="78"/>
      <c r="D37" s="78"/>
      <c r="E37" s="78"/>
      <c r="F37" s="78"/>
      <c r="G37" s="78"/>
      <c r="H37" s="78"/>
      <c r="I37" s="78"/>
      <c r="J37" s="78"/>
      <c r="K37" s="78"/>
      <c r="L37" s="78"/>
      <c r="M37" s="78"/>
      <c r="N37" s="78"/>
      <c r="O37" s="78"/>
      <c r="P37" s="78"/>
      <c r="Q37" s="78"/>
      <c r="R37" s="78"/>
      <c r="S37" s="78"/>
      <c r="T37" s="78"/>
      <c r="U37" s="78"/>
      <c r="V37" s="78"/>
      <c r="W37" s="78"/>
      <c r="X37" s="78"/>
      <c r="Y37" s="78"/>
    </row>
    <row r="38" spans="2:25" s="69" customFormat="1" ht="20.100000000000001" customHeight="1" x14ac:dyDescent="0.25">
      <c r="B38" s="74" t="s">
        <v>253</v>
      </c>
      <c r="C38" s="516" t="s">
        <v>257</v>
      </c>
      <c r="D38" s="517"/>
      <c r="E38" s="517"/>
      <c r="F38" s="517"/>
      <c r="G38" s="517"/>
      <c r="H38" s="517"/>
      <c r="I38" s="517"/>
      <c r="J38" s="517"/>
      <c r="K38" s="517"/>
      <c r="L38" s="517"/>
      <c r="M38" s="517"/>
      <c r="N38" s="517"/>
      <c r="O38" s="517"/>
      <c r="P38" s="517"/>
      <c r="Q38" s="517"/>
      <c r="R38" s="517"/>
      <c r="S38" s="517"/>
      <c r="T38" s="517"/>
      <c r="U38" s="517"/>
      <c r="V38" s="517"/>
      <c r="W38" s="517"/>
      <c r="X38" s="517"/>
      <c r="Y38" s="517"/>
    </row>
    <row r="39" spans="2:25" x14ac:dyDescent="0.25">
      <c r="C39" s="76"/>
      <c r="D39" s="76"/>
      <c r="E39" s="76"/>
      <c r="F39" s="76"/>
      <c r="G39" s="76"/>
      <c r="H39" s="76"/>
      <c r="I39" s="76"/>
      <c r="J39" s="76"/>
      <c r="K39" s="76"/>
      <c r="L39" s="76"/>
      <c r="M39" s="76"/>
      <c r="N39" s="76"/>
      <c r="O39" s="76"/>
      <c r="P39" s="76"/>
      <c r="Q39" s="76"/>
      <c r="R39" s="76"/>
      <c r="S39" s="76"/>
      <c r="T39" s="76"/>
      <c r="V39" s="76"/>
      <c r="W39" s="76"/>
      <c r="X39" s="76"/>
      <c r="Y39" s="76"/>
    </row>
    <row r="43" spans="2:25" s="67" customFormat="1" ht="18" customHeight="1" x14ac:dyDescent="0.25">
      <c r="B43" s="513" t="s">
        <v>667</v>
      </c>
      <c r="C43" s="513"/>
      <c r="D43" s="513"/>
      <c r="E43" s="513"/>
      <c r="F43" s="513"/>
      <c r="G43" s="513"/>
      <c r="H43" s="513"/>
      <c r="I43" s="513"/>
      <c r="J43" s="513"/>
      <c r="K43" s="513"/>
      <c r="L43" s="513"/>
      <c r="M43" s="513"/>
      <c r="N43" s="513"/>
      <c r="O43" s="513"/>
      <c r="P43" s="513"/>
      <c r="Q43" s="513"/>
      <c r="R43" s="513"/>
      <c r="S43" s="513"/>
      <c r="T43" s="513"/>
      <c r="U43" s="513"/>
      <c r="V43" s="513"/>
      <c r="W43" s="513"/>
      <c r="X43" s="513"/>
      <c r="Y43" s="513"/>
    </row>
    <row r="44" spans="2:25" s="67" customFormat="1" ht="35.1" customHeight="1" x14ac:dyDescent="0.25">
      <c r="B44" s="514" t="s">
        <v>668</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row>
    <row r="45" spans="2:25" s="67" customFormat="1" ht="18" customHeight="1" x14ac:dyDescent="0.25">
      <c r="B45" s="515" t="s">
        <v>669</v>
      </c>
      <c r="C45" s="515"/>
      <c r="D45" s="515"/>
      <c r="E45" s="515"/>
      <c r="F45" s="515"/>
      <c r="G45" s="515"/>
      <c r="H45" s="515"/>
      <c r="I45" s="515"/>
      <c r="J45" s="515"/>
      <c r="K45" s="515"/>
      <c r="L45" s="515"/>
      <c r="M45" s="515"/>
      <c r="N45" s="515"/>
      <c r="O45" s="515"/>
      <c r="P45" s="515"/>
      <c r="Q45" s="515"/>
      <c r="R45" s="515"/>
      <c r="S45" s="515"/>
      <c r="T45" s="515"/>
      <c r="U45" s="515"/>
      <c r="V45" s="515"/>
      <c r="W45" s="515"/>
      <c r="X45" s="515"/>
      <c r="Y45" s="515"/>
    </row>
    <row r="46" spans="2:25" s="14" customFormat="1" ht="35.1" customHeight="1" x14ac:dyDescent="0.25">
      <c r="B46" s="514" t="s">
        <v>670</v>
      </c>
      <c r="C46" s="514"/>
      <c r="D46" s="514"/>
      <c r="E46" s="514"/>
      <c r="F46" s="514"/>
      <c r="G46" s="514"/>
      <c r="H46" s="514"/>
      <c r="I46" s="514"/>
      <c r="J46" s="514"/>
      <c r="K46" s="514"/>
      <c r="L46" s="514"/>
      <c r="M46" s="514"/>
      <c r="N46" s="514"/>
      <c r="O46" s="514"/>
      <c r="P46" s="514"/>
      <c r="Q46" s="514"/>
      <c r="R46" s="514"/>
      <c r="S46" s="514"/>
      <c r="T46" s="514"/>
      <c r="U46" s="514"/>
      <c r="V46" s="514"/>
      <c r="W46" s="514"/>
      <c r="X46" s="514"/>
      <c r="Y46" s="514"/>
    </row>
    <row r="47" spans="2:25" s="67" customFormat="1" ht="18" customHeight="1" x14ac:dyDescent="0.25">
      <c r="B47" s="515" t="s">
        <v>671</v>
      </c>
      <c r="C47" s="515"/>
      <c r="D47" s="515"/>
      <c r="E47" s="515"/>
      <c r="F47" s="515"/>
      <c r="G47" s="515"/>
      <c r="H47" s="515"/>
      <c r="I47" s="515"/>
      <c r="J47" s="515"/>
      <c r="K47" s="515"/>
      <c r="L47" s="515"/>
      <c r="M47" s="515"/>
      <c r="N47" s="515"/>
      <c r="O47" s="515"/>
      <c r="P47" s="515"/>
      <c r="Q47" s="515"/>
      <c r="R47" s="515"/>
      <c r="S47" s="515"/>
      <c r="T47" s="515"/>
      <c r="U47" s="515"/>
      <c r="V47" s="515"/>
      <c r="W47" s="515"/>
      <c r="X47" s="515"/>
      <c r="Y47" s="515"/>
    </row>
    <row r="48" spans="2:25" s="67" customFormat="1" ht="18" customHeight="1" x14ac:dyDescent="0.25"/>
  </sheetData>
  <sheetProtection password="DA6F" sheet="1" objects="1" scenarios="1" selectLockedCells="1"/>
  <mergeCells count="19">
    <mergeCell ref="B8:Y8"/>
    <mergeCell ref="B11:Y11"/>
    <mergeCell ref="B13:Y13"/>
    <mergeCell ref="B14:Y14"/>
    <mergeCell ref="B15:Y15"/>
    <mergeCell ref="C36:Y36"/>
    <mergeCell ref="C38:Y38"/>
    <mergeCell ref="B22:Y22"/>
    <mergeCell ref="C30:Y30"/>
    <mergeCell ref="B17:Y17"/>
    <mergeCell ref="B19:Y19"/>
    <mergeCell ref="B28:Y28"/>
    <mergeCell ref="C32:Y32"/>
    <mergeCell ref="C34:Y34"/>
    <mergeCell ref="B43:Y43"/>
    <mergeCell ref="B44:Y44"/>
    <mergeCell ref="B45:Y45"/>
    <mergeCell ref="B46:Y46"/>
    <mergeCell ref="B47:Y47"/>
  </mergeCells>
  <hyperlinks>
    <hyperlink ref="C30:Y30" r:id="rId1" display="INSTRUCTION N° DSS/1C/DGOS/PF2/2018/42 du 19 février 2018 relative à l’incitation à la prescription hospitalière de médicaments biologiques similaires, lorsqu’ils sont délivrés en ville."/>
    <hyperlink ref="C32:Y32" r:id="rId2" display="Décision du 18 Septembre 2017 portant inscription sur la liste de référence des groupes biologiques similaires mentionnée à l'article R. 5121-9-1 du code de la santé publique"/>
    <hyperlink ref="C34:Y34" r:id="rId3" display="Instruction n° DGOS/PF2/DSS/1C/DGS/PP2/CNAMTS/2017/244 du 3 août 2017 relative aux médicaments biologiques, à leurs similaires ou « biosimilaires », et à l’interchangeabilité en cours des traitements "/>
    <hyperlink ref="C36" r:id="rId4"/>
    <hyperlink ref="C38" r:id="rId5"/>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AE93"/>
  <sheetViews>
    <sheetView showGridLines="0" showRowColHeaders="0" zoomScale="75" zoomScaleNormal="75" workbookViewId="0">
      <selection activeCell="J40" sqref="J40:K41"/>
    </sheetView>
  </sheetViews>
  <sheetFormatPr baseColWidth="10" defaultRowHeight="15" x14ac:dyDescent="0.25"/>
  <cols>
    <col min="1" max="1" width="1.7109375" style="185" customWidth="1"/>
    <col min="2" max="2" width="2.7109375" style="185" customWidth="1"/>
    <col min="3" max="3" width="11.42578125" style="185"/>
    <col min="4" max="5" width="7.42578125" style="185" customWidth="1"/>
    <col min="6" max="6" width="0.85546875" style="192" customWidth="1"/>
    <col min="7" max="7" width="15.7109375" style="185" customWidth="1"/>
    <col min="8" max="8" width="35.7109375" style="185" customWidth="1"/>
    <col min="9" max="9" width="0.28515625" style="186" customWidth="1"/>
    <col min="10" max="11" width="12.7109375" style="185" customWidth="1"/>
    <col min="12" max="12" width="0.28515625" style="186" customWidth="1"/>
    <col min="13" max="14" width="15.7109375" style="185" customWidth="1"/>
    <col min="15" max="15" width="0.28515625" style="186" customWidth="1"/>
    <col min="16" max="16" width="11.42578125" style="186" customWidth="1"/>
    <col min="17" max="17" width="38.7109375" style="186" customWidth="1"/>
    <col min="18" max="18" width="0.28515625" style="186" customWidth="1"/>
    <col min="19" max="19" width="11.42578125" style="185"/>
    <col min="20" max="20" width="50.7109375" style="185" customWidth="1"/>
    <col min="21" max="21" width="7.5703125" style="185" customWidth="1"/>
    <col min="22" max="23" width="25.7109375" style="185" customWidth="1"/>
    <col min="24" max="24" width="5.140625" style="185" customWidth="1"/>
    <col min="25" max="27" width="11.42578125" style="185"/>
    <col min="28" max="28" width="0.5703125" style="192" customWidth="1"/>
    <col min="29" max="30" width="11.42578125" style="185"/>
    <col min="31" max="31" width="4.5703125" style="185" customWidth="1"/>
    <col min="32" max="16384" width="11.42578125" style="185"/>
  </cols>
  <sheetData>
    <row r="2" spans="2:31" ht="23.25" customHeight="1" x14ac:dyDescent="0.25">
      <c r="Q2" s="296"/>
      <c r="R2" s="296"/>
      <c r="S2" s="187"/>
      <c r="T2" s="187"/>
      <c r="U2" s="187"/>
      <c r="V2" s="187"/>
      <c r="W2" s="297"/>
    </row>
    <row r="3" spans="2:31" ht="15" customHeight="1" x14ac:dyDescent="0.25">
      <c r="Q3" s="188"/>
      <c r="R3" s="188"/>
      <c r="S3" s="187"/>
      <c r="T3" s="187"/>
      <c r="U3" s="187"/>
      <c r="V3" s="187"/>
      <c r="W3" s="187"/>
    </row>
    <row r="4" spans="2:31" ht="15" customHeight="1" x14ac:dyDescent="0.25">
      <c r="Q4" s="188"/>
      <c r="R4" s="188"/>
      <c r="S4" s="187"/>
      <c r="T4" s="187"/>
      <c r="U4" s="187"/>
      <c r="V4" s="187"/>
      <c r="W4" s="187"/>
    </row>
    <row r="5" spans="2:31" ht="15" customHeight="1" x14ac:dyDescent="0.25">
      <c r="Q5" s="188"/>
      <c r="R5" s="188"/>
      <c r="S5" s="187"/>
      <c r="T5" s="187"/>
      <c r="U5" s="187"/>
      <c r="V5" s="187"/>
      <c r="W5" s="187"/>
    </row>
    <row r="6" spans="2:31" ht="15" customHeight="1" x14ac:dyDescent="0.35">
      <c r="D6" s="192"/>
      <c r="E6" s="192"/>
      <c r="G6" s="298"/>
      <c r="H6" s="299"/>
      <c r="I6" s="300"/>
      <c r="Q6" s="188"/>
      <c r="R6" s="188"/>
      <c r="S6" s="187"/>
      <c r="T6" s="187"/>
      <c r="U6" s="187"/>
      <c r="V6" s="187"/>
      <c r="W6" s="187"/>
    </row>
    <row r="7" spans="2:31" ht="3.95" customHeight="1" x14ac:dyDescent="0.25">
      <c r="D7" s="192"/>
      <c r="E7" s="192"/>
    </row>
    <row r="8" spans="2:31" ht="30" customHeight="1" x14ac:dyDescent="0.25">
      <c r="B8" s="675" t="s">
        <v>22</v>
      </c>
      <c r="C8" s="675"/>
      <c r="D8" s="675"/>
      <c r="E8" s="675"/>
      <c r="F8" s="675"/>
      <c r="G8" s="675"/>
      <c r="H8" s="675"/>
      <c r="I8" s="675"/>
      <c r="J8" s="675"/>
      <c r="K8" s="675"/>
      <c r="L8" s="675"/>
      <c r="M8" s="675"/>
      <c r="N8" s="675"/>
      <c r="O8" s="675"/>
      <c r="P8" s="193"/>
      <c r="Q8" s="301"/>
      <c r="R8" s="301"/>
      <c r="S8" s="676" t="s">
        <v>170</v>
      </c>
      <c r="T8" s="676"/>
      <c r="U8" s="676"/>
      <c r="V8" s="676"/>
      <c r="W8" s="676"/>
      <c r="X8" s="676"/>
      <c r="Y8" s="676"/>
      <c r="Z8" s="676"/>
      <c r="AA8" s="676"/>
      <c r="AB8" s="676"/>
      <c r="AC8" s="676"/>
      <c r="AD8" s="676"/>
      <c r="AE8" s="676"/>
    </row>
    <row r="9" spans="2:31" ht="15" customHeight="1" x14ac:dyDescent="0.25"/>
    <row r="10" spans="2:31" ht="15" customHeight="1" x14ac:dyDescent="0.25"/>
    <row r="11" spans="2:31" ht="15" customHeight="1" x14ac:dyDescent="0.25"/>
    <row r="12" spans="2:31" ht="15" customHeight="1" x14ac:dyDescent="0.25"/>
    <row r="13" spans="2:31" ht="15" customHeight="1" thickBot="1" x14ac:dyDescent="0.3"/>
    <row r="14" spans="2:31" ht="27.95" customHeight="1" x14ac:dyDescent="0.25">
      <c r="E14" s="1123" t="s">
        <v>447</v>
      </c>
      <c r="F14" s="1124"/>
      <c r="G14" s="1124"/>
      <c r="H14" s="1124"/>
      <c r="I14" s="1124"/>
      <c r="J14" s="1124"/>
      <c r="K14" s="1124"/>
      <c r="L14" s="1124"/>
      <c r="M14" s="1124"/>
      <c r="N14" s="1124"/>
      <c r="O14" s="1124"/>
      <c r="P14" s="1124"/>
      <c r="Q14" s="1124"/>
      <c r="R14" s="1125"/>
    </row>
    <row r="15" spans="2:31" ht="6.95" customHeight="1" x14ac:dyDescent="0.25">
      <c r="E15" s="310"/>
      <c r="F15" s="186"/>
      <c r="G15" s="207"/>
      <c r="H15" s="207"/>
      <c r="J15" s="207"/>
      <c r="K15" s="207"/>
      <c r="M15" s="207"/>
      <c r="N15" s="207"/>
      <c r="R15" s="311"/>
    </row>
    <row r="16" spans="2:31" ht="15" customHeight="1" x14ac:dyDescent="0.25">
      <c r="E16" s="1126" t="s">
        <v>443</v>
      </c>
      <c r="F16" s="1127"/>
      <c r="G16" s="1127"/>
      <c r="H16" s="1127"/>
      <c r="I16" s="1127"/>
      <c r="J16" s="1127"/>
      <c r="K16" s="1127"/>
      <c r="L16" s="1127"/>
      <c r="M16" s="1127"/>
      <c r="N16" s="1127"/>
      <c r="O16" s="1127"/>
      <c r="P16" s="1127"/>
      <c r="Q16" s="1127"/>
      <c r="R16" s="311"/>
    </row>
    <row r="17" spans="2:31" ht="3.95" customHeight="1" x14ac:dyDescent="0.25">
      <c r="E17" s="310"/>
      <c r="F17" s="186"/>
      <c r="G17" s="207"/>
      <c r="H17" s="207"/>
      <c r="J17" s="207"/>
      <c r="K17" s="207"/>
      <c r="M17" s="207"/>
      <c r="N17" s="207"/>
      <c r="R17" s="311"/>
    </row>
    <row r="18" spans="2:31" ht="15" customHeight="1" x14ac:dyDescent="0.25">
      <c r="E18" s="1126" t="s">
        <v>444</v>
      </c>
      <c r="F18" s="1127"/>
      <c r="G18" s="1127"/>
      <c r="H18" s="1127"/>
      <c r="I18" s="1127"/>
      <c r="J18" s="1127"/>
      <c r="K18" s="1127"/>
      <c r="L18" s="1127"/>
      <c r="M18" s="1127"/>
      <c r="N18" s="1127"/>
      <c r="O18" s="1127"/>
      <c r="P18" s="1127"/>
      <c r="Q18" s="1127"/>
      <c r="R18" s="311"/>
    </row>
    <row r="19" spans="2:31" ht="3.95" customHeight="1" x14ac:dyDescent="0.25">
      <c r="E19" s="310"/>
      <c r="F19" s="186"/>
      <c r="G19" s="207"/>
      <c r="H19" s="207"/>
      <c r="J19" s="207"/>
      <c r="K19" s="207"/>
      <c r="M19" s="207"/>
      <c r="N19" s="207"/>
      <c r="R19" s="311"/>
    </row>
    <row r="20" spans="2:31" s="312" customFormat="1" ht="30" customHeight="1" x14ac:dyDescent="0.25">
      <c r="E20" s="1126" t="s">
        <v>450</v>
      </c>
      <c r="F20" s="1127"/>
      <c r="G20" s="1127"/>
      <c r="H20" s="1127"/>
      <c r="I20" s="1127"/>
      <c r="J20" s="1127"/>
      <c r="K20" s="1127"/>
      <c r="L20" s="1127"/>
      <c r="M20" s="1127"/>
      <c r="N20" s="1127"/>
      <c r="O20" s="1127"/>
      <c r="P20" s="1127"/>
      <c r="Q20" s="1127"/>
      <c r="R20" s="313"/>
      <c r="AB20" s="314"/>
    </row>
    <row r="21" spans="2:31" ht="3.95" customHeight="1" x14ac:dyDescent="0.25">
      <c r="E21" s="310"/>
      <c r="F21" s="186"/>
      <c r="G21" s="207"/>
      <c r="H21" s="207"/>
      <c r="J21" s="207"/>
      <c r="K21" s="207"/>
      <c r="M21" s="207"/>
      <c r="N21" s="207"/>
      <c r="R21" s="311"/>
    </row>
    <row r="22" spans="2:31" ht="15" customHeight="1" x14ac:dyDescent="0.25">
      <c r="E22" s="1126" t="s">
        <v>445</v>
      </c>
      <c r="F22" s="1127"/>
      <c r="G22" s="1127"/>
      <c r="H22" s="1127"/>
      <c r="I22" s="1127"/>
      <c r="J22" s="1127"/>
      <c r="K22" s="1127"/>
      <c r="L22" s="1127"/>
      <c r="M22" s="1127"/>
      <c r="N22" s="1127"/>
      <c r="O22" s="1127"/>
      <c r="P22" s="1127"/>
      <c r="Q22" s="1127"/>
      <c r="R22" s="311"/>
    </row>
    <row r="23" spans="2:31" ht="3.95" customHeight="1" x14ac:dyDescent="0.25">
      <c r="E23" s="310"/>
      <c r="F23" s="186"/>
      <c r="G23" s="207"/>
      <c r="H23" s="207"/>
      <c r="J23" s="207"/>
      <c r="K23" s="207"/>
      <c r="M23" s="207"/>
      <c r="N23" s="207"/>
      <c r="R23" s="311"/>
    </row>
    <row r="24" spans="2:31" ht="15" customHeight="1" x14ac:dyDescent="0.25">
      <c r="E24" s="1128" t="s">
        <v>446</v>
      </c>
      <c r="F24" s="1129"/>
      <c r="G24" s="1129"/>
      <c r="H24" s="1129"/>
      <c r="I24" s="1129"/>
      <c r="J24" s="1129"/>
      <c r="K24" s="1129"/>
      <c r="L24" s="1129"/>
      <c r="M24" s="1129"/>
      <c r="N24" s="1129"/>
      <c r="O24" s="1129"/>
      <c r="P24" s="1129"/>
      <c r="Q24" s="1129"/>
      <c r="R24" s="311"/>
    </row>
    <row r="25" spans="2:31" ht="3.95" customHeight="1" x14ac:dyDescent="0.25">
      <c r="E25" s="310"/>
      <c r="F25" s="186"/>
      <c r="G25" s="207"/>
      <c r="H25" s="207"/>
      <c r="J25" s="207"/>
      <c r="K25" s="207"/>
      <c r="M25" s="207"/>
      <c r="N25" s="207"/>
      <c r="R25" s="311"/>
    </row>
    <row r="26" spans="2:31" ht="30" customHeight="1" thickBot="1" x14ac:dyDescent="0.3">
      <c r="E26" s="1130" t="s">
        <v>455</v>
      </c>
      <c r="F26" s="1131"/>
      <c r="G26" s="1131"/>
      <c r="H26" s="1131"/>
      <c r="I26" s="1131"/>
      <c r="J26" s="1131"/>
      <c r="K26" s="1131"/>
      <c r="L26" s="1131"/>
      <c r="M26" s="1131"/>
      <c r="N26" s="1131"/>
      <c r="O26" s="1131"/>
      <c r="P26" s="1131"/>
      <c r="Q26" s="1131"/>
      <c r="R26" s="315"/>
    </row>
    <row r="27" spans="2:31" ht="9.9499999999999993" customHeight="1" thickBot="1" x14ac:dyDescent="0.3">
      <c r="E27" s="316"/>
      <c r="F27" s="317"/>
      <c r="G27" s="317"/>
      <c r="H27" s="317"/>
      <c r="I27" s="317"/>
      <c r="J27" s="317"/>
      <c r="K27" s="317"/>
      <c r="L27" s="317"/>
      <c r="M27" s="317"/>
      <c r="N27" s="317"/>
      <c r="O27" s="317"/>
      <c r="P27" s="317"/>
      <c r="Q27" s="317"/>
      <c r="R27" s="315"/>
    </row>
    <row r="28" spans="2:31" ht="15" customHeight="1" x14ac:dyDescent="0.25">
      <c r="E28" s="318"/>
      <c r="F28" s="318"/>
      <c r="G28" s="318"/>
      <c r="H28" s="318"/>
      <c r="I28" s="318"/>
      <c r="J28" s="318"/>
      <c r="K28" s="318"/>
      <c r="L28" s="318"/>
      <c r="M28" s="318"/>
      <c r="N28" s="318"/>
      <c r="O28" s="318"/>
      <c r="P28" s="318"/>
      <c r="Q28" s="318"/>
    </row>
    <row r="29" spans="2:31" ht="15" customHeight="1" x14ac:dyDescent="0.25">
      <c r="E29" s="318"/>
      <c r="F29" s="318"/>
      <c r="G29" s="318"/>
      <c r="H29" s="318"/>
      <c r="I29" s="318"/>
      <c r="J29" s="318"/>
      <c r="K29" s="318"/>
      <c r="L29" s="318"/>
      <c r="M29" s="318"/>
      <c r="N29" s="318"/>
      <c r="O29" s="318"/>
      <c r="P29" s="318"/>
      <c r="Q29" s="318"/>
    </row>
    <row r="30" spans="2:31" ht="15" customHeight="1" x14ac:dyDescent="0.25">
      <c r="E30" s="318"/>
      <c r="F30" s="318"/>
      <c r="G30" s="318"/>
      <c r="H30" s="318"/>
      <c r="I30" s="318"/>
      <c r="J30" s="318"/>
      <c r="K30" s="318"/>
      <c r="L30" s="318"/>
      <c r="M30" s="318"/>
      <c r="N30" s="318"/>
      <c r="O30" s="318"/>
      <c r="P30" s="318"/>
      <c r="Q30" s="318"/>
    </row>
    <row r="31" spans="2:31" ht="15.75" thickBot="1" x14ac:dyDescent="0.3"/>
    <row r="32" spans="2:31" s="197" customFormat="1" ht="24.95" customHeight="1" x14ac:dyDescent="0.25">
      <c r="B32" s="640" t="s">
        <v>448</v>
      </c>
      <c r="C32" s="641"/>
      <c r="D32" s="641"/>
      <c r="E32" s="641"/>
      <c r="F32" s="641"/>
      <c r="G32" s="641"/>
      <c r="H32" s="200"/>
      <c r="I32" s="201"/>
      <c r="J32" s="200"/>
      <c r="K32" s="200"/>
      <c r="L32" s="201"/>
      <c r="M32" s="200"/>
      <c r="N32" s="200"/>
      <c r="O32" s="201"/>
      <c r="P32" s="201"/>
      <c r="Q32" s="201"/>
      <c r="R32" s="201"/>
      <c r="S32" s="200"/>
      <c r="T32" s="200"/>
      <c r="U32" s="200"/>
      <c r="V32" s="200"/>
      <c r="W32" s="200"/>
      <c r="X32" s="201"/>
      <c r="Y32" s="201"/>
      <c r="Z32" s="200"/>
      <c r="AA32" s="200"/>
      <c r="AB32" s="201"/>
      <c r="AC32" s="200"/>
      <c r="AD32" s="200"/>
      <c r="AE32" s="302"/>
    </row>
    <row r="33" spans="2:31" ht="15.95" customHeight="1" x14ac:dyDescent="0.25">
      <c r="B33" s="303"/>
      <c r="C33" s="279"/>
      <c r="D33" s="279"/>
      <c r="E33" s="304"/>
      <c r="F33" s="304"/>
      <c r="G33" s="186"/>
      <c r="H33" s="207"/>
      <c r="J33" s="207"/>
      <c r="K33" s="207"/>
      <c r="M33" s="207"/>
      <c r="N33" s="207"/>
      <c r="S33" s="207"/>
      <c r="T33" s="207"/>
      <c r="U33" s="207"/>
      <c r="V33" s="207"/>
      <c r="W33" s="207"/>
      <c r="X33" s="186"/>
      <c r="Y33" s="186"/>
      <c r="Z33" s="207"/>
      <c r="AA33" s="207"/>
      <c r="AB33" s="186"/>
      <c r="AC33" s="207"/>
      <c r="AD33" s="207"/>
      <c r="AE33" s="305"/>
    </row>
    <row r="34" spans="2:31" ht="24.95" customHeight="1" x14ac:dyDescent="0.25">
      <c r="B34" s="206"/>
      <c r="C34" s="207"/>
      <c r="D34" s="207"/>
      <c r="E34" s="207"/>
      <c r="F34" s="186"/>
      <c r="G34" s="207"/>
      <c r="H34" s="207"/>
      <c r="J34" s="207"/>
      <c r="K34" s="207"/>
      <c r="M34" s="207"/>
      <c r="N34" s="207"/>
      <c r="S34" s="207"/>
      <c r="T34" s="207"/>
      <c r="U34" s="207"/>
      <c r="V34" s="216" t="s">
        <v>26</v>
      </c>
      <c r="W34" s="216" t="s">
        <v>27</v>
      </c>
      <c r="X34" s="186"/>
      <c r="Y34" s="810" t="s">
        <v>462</v>
      </c>
      <c r="Z34" s="810"/>
      <c r="AA34" s="810"/>
      <c r="AB34" s="810"/>
      <c r="AC34" s="810"/>
      <c r="AD34" s="810"/>
      <c r="AE34" s="305"/>
    </row>
    <row r="35" spans="2:31" ht="2.1" customHeight="1" x14ac:dyDescent="0.25">
      <c r="B35" s="206"/>
      <c r="C35" s="207"/>
      <c r="D35" s="207"/>
      <c r="E35" s="207"/>
      <c r="F35" s="186"/>
      <c r="G35" s="207"/>
      <c r="H35" s="207"/>
      <c r="J35" s="207"/>
      <c r="K35" s="207"/>
      <c r="M35" s="207"/>
      <c r="N35" s="207"/>
      <c r="S35" s="207"/>
      <c r="T35" s="207"/>
      <c r="U35" s="207"/>
      <c r="V35" s="278"/>
      <c r="W35" s="278"/>
      <c r="X35" s="186"/>
      <c r="Y35" s="810"/>
      <c r="Z35" s="810"/>
      <c r="AA35" s="810"/>
      <c r="AB35" s="810"/>
      <c r="AC35" s="810"/>
      <c r="AD35" s="810"/>
      <c r="AE35" s="305"/>
    </row>
    <row r="36" spans="2:31" ht="15" customHeight="1" x14ac:dyDescent="0.25">
      <c r="B36" s="206"/>
      <c r="C36" s="186"/>
      <c r="D36" s="186"/>
      <c r="E36" s="186"/>
      <c r="F36" s="186"/>
      <c r="G36" s="642" t="s">
        <v>451</v>
      </c>
      <c r="H36" s="642"/>
      <c r="I36" s="283"/>
      <c r="J36" s="642" t="s">
        <v>268</v>
      </c>
      <c r="K36" s="642"/>
      <c r="L36" s="283"/>
      <c r="M36" s="642" t="s">
        <v>452</v>
      </c>
      <c r="N36" s="642"/>
      <c r="O36" s="283"/>
      <c r="P36" s="643" t="s">
        <v>453</v>
      </c>
      <c r="Q36" s="644"/>
      <c r="R36" s="319"/>
      <c r="S36" s="642" t="s">
        <v>454</v>
      </c>
      <c r="T36" s="642"/>
      <c r="U36" s="207"/>
      <c r="V36" s="649" t="s">
        <v>485</v>
      </c>
      <c r="W36" s="649" t="s">
        <v>486</v>
      </c>
      <c r="X36" s="186"/>
      <c r="Y36" s="810"/>
      <c r="Z36" s="810"/>
      <c r="AA36" s="810"/>
      <c r="AB36" s="810"/>
      <c r="AC36" s="810"/>
      <c r="AD36" s="810"/>
      <c r="AE36" s="305"/>
    </row>
    <row r="37" spans="2:31" s="192" customFormat="1" ht="3.95" customHeight="1" x14ac:dyDescent="0.25">
      <c r="B37" s="237"/>
      <c r="C37" s="186"/>
      <c r="D37" s="186"/>
      <c r="E37" s="186"/>
      <c r="F37" s="186"/>
      <c r="G37" s="642"/>
      <c r="H37" s="642"/>
      <c r="I37" s="283"/>
      <c r="J37" s="642"/>
      <c r="K37" s="642"/>
      <c r="L37" s="283"/>
      <c r="M37" s="642"/>
      <c r="N37" s="642"/>
      <c r="O37" s="283"/>
      <c r="P37" s="643"/>
      <c r="Q37" s="644"/>
      <c r="R37" s="319"/>
      <c r="S37" s="642"/>
      <c r="T37" s="642"/>
      <c r="U37" s="186"/>
      <c r="V37" s="649"/>
      <c r="W37" s="649"/>
      <c r="X37" s="186"/>
      <c r="Y37" s="284"/>
      <c r="Z37" s="284"/>
      <c r="AA37" s="284"/>
      <c r="AB37" s="284"/>
      <c r="AC37" s="284"/>
      <c r="AD37" s="284"/>
      <c r="AE37" s="308"/>
    </row>
    <row r="38" spans="2:31" ht="35.25" customHeight="1" x14ac:dyDescent="0.25">
      <c r="B38" s="206"/>
      <c r="C38" s="186"/>
      <c r="D38" s="186"/>
      <c r="E38" s="186"/>
      <c r="F38" s="186"/>
      <c r="G38" s="642"/>
      <c r="H38" s="642"/>
      <c r="I38" s="283"/>
      <c r="J38" s="642"/>
      <c r="K38" s="642"/>
      <c r="L38" s="283"/>
      <c r="M38" s="642"/>
      <c r="N38" s="642"/>
      <c r="O38" s="283"/>
      <c r="P38" s="643"/>
      <c r="Q38" s="644"/>
      <c r="R38" s="319"/>
      <c r="S38" s="642"/>
      <c r="T38" s="642"/>
      <c r="U38" s="207"/>
      <c r="V38" s="649"/>
      <c r="W38" s="649"/>
      <c r="X38" s="186"/>
      <c r="Y38" s="289"/>
      <c r="Z38" s="320"/>
      <c r="AA38" s="813" t="s">
        <v>162</v>
      </c>
      <c r="AB38" s="813"/>
      <c r="AC38" s="813"/>
      <c r="AD38" s="813"/>
      <c r="AE38" s="305"/>
    </row>
    <row r="39" spans="2:31" ht="3" customHeight="1" x14ac:dyDescent="0.25">
      <c r="B39" s="206"/>
      <c r="C39" s="186"/>
      <c r="D39" s="186"/>
      <c r="E39" s="186"/>
      <c r="F39" s="186"/>
      <c r="G39" s="272"/>
      <c r="H39" s="272"/>
      <c r="I39" s="272"/>
      <c r="J39" s="272"/>
      <c r="K39" s="272"/>
      <c r="L39" s="272"/>
      <c r="M39" s="272"/>
      <c r="N39" s="272"/>
      <c r="O39" s="272"/>
      <c r="P39" s="272"/>
      <c r="Q39" s="272"/>
      <c r="R39" s="272"/>
      <c r="S39" s="288"/>
      <c r="T39" s="288"/>
      <c r="U39" s="186"/>
      <c r="V39" s="285"/>
      <c r="W39" s="285"/>
      <c r="X39" s="186"/>
      <c r="Y39" s="289"/>
      <c r="Z39" s="320"/>
      <c r="AA39" s="1122"/>
      <c r="AB39" s="1122"/>
      <c r="AC39" s="1122"/>
      <c r="AD39" s="1122"/>
      <c r="AE39" s="305"/>
    </row>
    <row r="40" spans="2:31" ht="24.95" customHeight="1" x14ac:dyDescent="0.25">
      <c r="B40" s="206"/>
      <c r="C40" s="646" t="s">
        <v>449</v>
      </c>
      <c r="D40" s="646"/>
      <c r="E40" s="646"/>
      <c r="F40" s="288"/>
      <c r="G40" s="630">
        <v>4</v>
      </c>
      <c r="H40" s="647"/>
      <c r="I40" s="82"/>
      <c r="J40" s="648"/>
      <c r="K40" s="648"/>
      <c r="L40" s="82"/>
      <c r="M40" s="627">
        <f>J40*G40</f>
        <v>0</v>
      </c>
      <c r="N40" s="627"/>
      <c r="O40" s="82"/>
      <c r="P40" s="625"/>
      <c r="Q40" s="626"/>
      <c r="R40" s="321"/>
      <c r="S40" s="625"/>
      <c r="T40" s="626"/>
      <c r="U40" s="207"/>
      <c r="V40" s="630" t="s">
        <v>460</v>
      </c>
      <c r="W40" s="818" t="s">
        <v>28</v>
      </c>
      <c r="X40" s="186"/>
      <c r="Y40" s="952" t="s">
        <v>8</v>
      </c>
      <c r="Z40" s="952"/>
      <c r="AA40" s="815">
        <v>52.66</v>
      </c>
      <c r="AB40" s="815"/>
      <c r="AC40" s="815"/>
      <c r="AD40" s="815"/>
      <c r="AE40" s="305"/>
    </row>
    <row r="41" spans="2:31" ht="24.95" customHeight="1" x14ac:dyDescent="0.25">
      <c r="B41" s="206"/>
      <c r="C41" s="646"/>
      <c r="D41" s="646"/>
      <c r="E41" s="646"/>
      <c r="F41" s="288"/>
      <c r="G41" s="630"/>
      <c r="H41" s="647"/>
      <c r="I41" s="82"/>
      <c r="J41" s="648"/>
      <c r="K41" s="648"/>
      <c r="L41" s="82"/>
      <c r="M41" s="627"/>
      <c r="N41" s="627"/>
      <c r="O41" s="82"/>
      <c r="P41" s="625"/>
      <c r="Q41" s="626"/>
      <c r="R41" s="321"/>
      <c r="S41" s="625"/>
      <c r="T41" s="626"/>
      <c r="U41" s="207"/>
      <c r="V41" s="630"/>
      <c r="W41" s="624"/>
      <c r="X41" s="186"/>
      <c r="Y41" s="952"/>
      <c r="Z41" s="952"/>
      <c r="AA41" s="815"/>
      <c r="AB41" s="815"/>
      <c r="AC41" s="815"/>
      <c r="AD41" s="815"/>
      <c r="AE41" s="305"/>
    </row>
    <row r="42" spans="2:31" s="186" customFormat="1" ht="3.95" customHeight="1" x14ac:dyDescent="0.25">
      <c r="B42" s="237"/>
      <c r="C42" s="288"/>
      <c r="D42" s="288"/>
      <c r="E42" s="288"/>
      <c r="F42" s="288"/>
      <c r="G42" s="126"/>
      <c r="H42" s="126"/>
      <c r="I42" s="126"/>
      <c r="J42" s="127"/>
      <c r="K42" s="127"/>
      <c r="L42" s="126"/>
      <c r="M42" s="127"/>
      <c r="N42" s="127"/>
      <c r="O42" s="126"/>
      <c r="P42" s="126"/>
      <c r="Q42" s="196"/>
      <c r="R42" s="196"/>
      <c r="S42" s="307"/>
      <c r="T42" s="307"/>
      <c r="V42" s="126"/>
      <c r="W42" s="126"/>
      <c r="AA42" s="112"/>
      <c r="AB42" s="112"/>
      <c r="AC42" s="112"/>
      <c r="AD42" s="112"/>
      <c r="AE42" s="308"/>
    </row>
    <row r="43" spans="2:31" ht="24.95" customHeight="1" x14ac:dyDescent="0.25">
      <c r="B43" s="206"/>
      <c r="C43" s="646" t="s">
        <v>23</v>
      </c>
      <c r="D43" s="646"/>
      <c r="E43" s="646"/>
      <c r="F43" s="288"/>
      <c r="G43" s="1154">
        <v>4</v>
      </c>
      <c r="H43" s="670"/>
      <c r="I43" s="126"/>
      <c r="J43" s="671"/>
      <c r="K43" s="672"/>
      <c r="L43" s="126"/>
      <c r="M43" s="673">
        <f t="shared" ref="M43" si="0">J43*G43</f>
        <v>0</v>
      </c>
      <c r="N43" s="674"/>
      <c r="O43" s="126"/>
      <c r="P43" s="635" t="str">
        <f>IFERROR(M40/M43,"")</f>
        <v/>
      </c>
      <c r="Q43" s="631" t="s">
        <v>456</v>
      </c>
      <c r="R43" s="236"/>
      <c r="S43" s="638">
        <f>M40-M43</f>
        <v>0</v>
      </c>
      <c r="T43" s="631" t="s">
        <v>457</v>
      </c>
      <c r="U43" s="207"/>
      <c r="V43" s="645" t="s">
        <v>461</v>
      </c>
      <c r="W43" s="1132" t="s">
        <v>28</v>
      </c>
      <c r="X43" s="186"/>
      <c r="Y43" s="948" t="s">
        <v>38</v>
      </c>
      <c r="Z43" s="948"/>
      <c r="AA43" s="1115">
        <v>43.86</v>
      </c>
      <c r="AB43" s="1116"/>
      <c r="AC43" s="1116"/>
      <c r="AD43" s="1116"/>
      <c r="AE43" s="305"/>
    </row>
    <row r="44" spans="2:31" ht="24.95" customHeight="1" x14ac:dyDescent="0.25">
      <c r="B44" s="206"/>
      <c r="C44" s="646"/>
      <c r="D44" s="646"/>
      <c r="E44" s="646"/>
      <c r="F44" s="288"/>
      <c r="G44" s="1155"/>
      <c r="H44" s="652"/>
      <c r="I44" s="126"/>
      <c r="J44" s="655"/>
      <c r="K44" s="656"/>
      <c r="L44" s="126"/>
      <c r="M44" s="659"/>
      <c r="N44" s="660"/>
      <c r="O44" s="126"/>
      <c r="P44" s="681"/>
      <c r="Q44" s="634"/>
      <c r="R44" s="236"/>
      <c r="S44" s="679"/>
      <c r="T44" s="634"/>
      <c r="U44" s="207"/>
      <c r="V44" s="618"/>
      <c r="W44" s="618"/>
      <c r="X44" s="186"/>
      <c r="Y44" s="952"/>
      <c r="Z44" s="952"/>
      <c r="AA44" s="1117"/>
      <c r="AB44" s="1118"/>
      <c r="AC44" s="1118"/>
      <c r="AD44" s="1118"/>
      <c r="AE44" s="305"/>
    </row>
    <row r="45" spans="2:31" ht="24.95" customHeight="1" x14ac:dyDescent="0.25">
      <c r="B45" s="206"/>
      <c r="C45" s="1133" t="s">
        <v>137</v>
      </c>
      <c r="D45" s="1133"/>
      <c r="E45" s="1133"/>
      <c r="F45" s="322"/>
      <c r="G45" s="1151">
        <v>4</v>
      </c>
      <c r="H45" s="1136"/>
      <c r="I45" s="116"/>
      <c r="J45" s="1139"/>
      <c r="K45" s="1140"/>
      <c r="L45" s="116"/>
      <c r="M45" s="1143">
        <f t="shared" ref="M45" si="1">J45*G45</f>
        <v>0</v>
      </c>
      <c r="N45" s="1144"/>
      <c r="O45" s="116"/>
      <c r="P45" s="637" t="str">
        <f>IFERROR(M40/M45,"")</f>
        <v/>
      </c>
      <c r="Q45" s="1153" t="s">
        <v>458</v>
      </c>
      <c r="R45" s="228"/>
      <c r="S45" s="680">
        <f>M40-M45</f>
        <v>0</v>
      </c>
      <c r="T45" s="1153" t="s">
        <v>459</v>
      </c>
      <c r="U45" s="207"/>
      <c r="V45" s="1120" t="s">
        <v>242</v>
      </c>
      <c r="W45" s="1120" t="s">
        <v>28</v>
      </c>
      <c r="X45" s="186"/>
      <c r="Y45" s="803" t="s">
        <v>243</v>
      </c>
      <c r="Z45" s="803"/>
      <c r="AA45" s="1119">
        <f>AA40-AA43</f>
        <v>8.7999999999999972</v>
      </c>
      <c r="AB45" s="942"/>
      <c r="AC45" s="942"/>
      <c r="AD45" s="942"/>
      <c r="AE45" s="305"/>
    </row>
    <row r="46" spans="2:31" ht="24.95" customHeight="1" x14ac:dyDescent="0.25">
      <c r="B46" s="206"/>
      <c r="C46" s="1134"/>
      <c r="D46" s="1134"/>
      <c r="E46" s="1134"/>
      <c r="F46" s="322"/>
      <c r="G46" s="1152"/>
      <c r="H46" s="1138"/>
      <c r="I46" s="118"/>
      <c r="J46" s="1141"/>
      <c r="K46" s="1142"/>
      <c r="L46" s="118"/>
      <c r="M46" s="1145"/>
      <c r="N46" s="1146"/>
      <c r="O46" s="118"/>
      <c r="P46" s="666"/>
      <c r="Q46" s="1150"/>
      <c r="R46" s="323"/>
      <c r="S46" s="678"/>
      <c r="T46" s="1150"/>
      <c r="U46" s="207"/>
      <c r="V46" s="1121"/>
      <c r="W46" s="1121"/>
      <c r="X46" s="186"/>
      <c r="Y46" s="804"/>
      <c r="Z46" s="804"/>
      <c r="AA46" s="1102"/>
      <c r="AB46" s="805"/>
      <c r="AC46" s="805"/>
      <c r="AD46" s="805"/>
      <c r="AE46" s="305"/>
    </row>
    <row r="47" spans="2:31" x14ac:dyDescent="0.25">
      <c r="B47" s="237"/>
      <c r="C47" s="288"/>
      <c r="D47" s="288"/>
      <c r="E47" s="288"/>
      <c r="F47" s="288"/>
      <c r="G47" s="126"/>
      <c r="H47" s="184"/>
      <c r="I47" s="126"/>
      <c r="J47" s="184"/>
      <c r="K47" s="184"/>
      <c r="L47" s="126"/>
      <c r="M47" s="184"/>
      <c r="N47" s="184"/>
      <c r="O47" s="126"/>
      <c r="P47" s="126"/>
      <c r="Q47" s="236"/>
      <c r="R47" s="236"/>
      <c r="S47" s="243"/>
      <c r="T47" s="243"/>
      <c r="U47" s="207"/>
      <c r="V47" s="184"/>
      <c r="W47" s="184"/>
      <c r="X47" s="186"/>
      <c r="Y47" s="186"/>
      <c r="Z47" s="207"/>
      <c r="AA47" s="207"/>
      <c r="AB47" s="186"/>
      <c r="AC47" s="207"/>
      <c r="AD47" s="207"/>
      <c r="AE47" s="305"/>
    </row>
    <row r="48" spans="2:31" x14ac:dyDescent="0.25">
      <c r="B48" s="237"/>
      <c r="C48" s="288"/>
      <c r="D48" s="288"/>
      <c r="E48" s="288"/>
      <c r="F48" s="288"/>
      <c r="G48" s="126"/>
      <c r="H48" s="184"/>
      <c r="I48" s="126"/>
      <c r="J48" s="184"/>
      <c r="K48" s="184"/>
      <c r="L48" s="126"/>
      <c r="M48" s="184"/>
      <c r="N48" s="184"/>
      <c r="O48" s="126"/>
      <c r="P48" s="126"/>
      <c r="Q48" s="236"/>
      <c r="R48" s="236"/>
      <c r="S48" s="243"/>
      <c r="T48" s="243"/>
      <c r="U48" s="207"/>
      <c r="V48" s="184"/>
      <c r="W48" s="184"/>
      <c r="X48" s="186"/>
      <c r="Y48" s="186"/>
      <c r="Z48" s="207"/>
      <c r="AA48" s="207"/>
      <c r="AB48" s="186"/>
      <c r="AC48" s="207"/>
      <c r="AD48" s="207"/>
      <c r="AE48" s="305"/>
    </row>
    <row r="49" spans="1:31" x14ac:dyDescent="0.25">
      <c r="B49" s="237"/>
      <c r="C49" s="288"/>
      <c r="D49" s="288"/>
      <c r="E49" s="288"/>
      <c r="F49" s="288"/>
      <c r="G49" s="126"/>
      <c r="H49" s="184"/>
      <c r="I49" s="126"/>
      <c r="J49" s="184"/>
      <c r="K49" s="184"/>
      <c r="L49" s="126"/>
      <c r="M49" s="184"/>
      <c r="N49" s="184"/>
      <c r="O49" s="126"/>
      <c r="P49" s="126"/>
      <c r="Q49" s="236"/>
      <c r="R49" s="236"/>
      <c r="S49" s="243"/>
      <c r="T49" s="243"/>
      <c r="U49" s="207"/>
      <c r="V49" s="184"/>
      <c r="W49" s="184"/>
      <c r="X49" s="186"/>
      <c r="Y49" s="1112" t="s">
        <v>463</v>
      </c>
      <c r="Z49" s="1112"/>
      <c r="AA49" s="1112"/>
      <c r="AB49" s="1112"/>
      <c r="AC49" s="1112"/>
      <c r="AD49" s="1112"/>
      <c r="AE49" s="305"/>
    </row>
    <row r="50" spans="1:31" ht="3.95" customHeight="1" x14ac:dyDescent="0.25">
      <c r="B50" s="237"/>
      <c r="C50" s="288"/>
      <c r="D50" s="288"/>
      <c r="E50" s="288"/>
      <c r="F50" s="288"/>
      <c r="G50" s="126"/>
      <c r="H50" s="184"/>
      <c r="I50" s="126"/>
      <c r="J50" s="184"/>
      <c r="K50" s="184"/>
      <c r="L50" s="126"/>
      <c r="M50" s="184"/>
      <c r="N50" s="184"/>
      <c r="O50" s="126"/>
      <c r="P50" s="126"/>
      <c r="Q50" s="236"/>
      <c r="R50" s="236"/>
      <c r="S50" s="243"/>
      <c r="T50" s="243"/>
      <c r="U50" s="207"/>
      <c r="V50" s="184"/>
      <c r="W50" s="184"/>
      <c r="X50" s="186"/>
      <c r="Y50" s="186"/>
      <c r="Z50" s="207"/>
      <c r="AA50" s="207"/>
      <c r="AB50" s="186"/>
      <c r="AC50" s="207"/>
      <c r="AD50" s="207"/>
      <c r="AE50" s="305"/>
    </row>
    <row r="51" spans="1:31" ht="24.95" customHeight="1" x14ac:dyDescent="0.25">
      <c r="B51" s="237"/>
      <c r="C51" s="288"/>
      <c r="D51" s="288"/>
      <c r="E51" s="288"/>
      <c r="F51" s="288"/>
      <c r="G51" s="126"/>
      <c r="H51" s="184"/>
      <c r="I51" s="126"/>
      <c r="J51" s="184"/>
      <c r="K51" s="184"/>
      <c r="L51" s="126"/>
      <c r="M51" s="184"/>
      <c r="N51" s="184"/>
      <c r="O51" s="126"/>
      <c r="P51" s="126"/>
      <c r="Q51" s="236"/>
      <c r="R51" s="236"/>
      <c r="S51" s="243"/>
      <c r="T51" s="243"/>
      <c r="U51" s="207"/>
      <c r="V51" s="184"/>
      <c r="W51" s="184"/>
      <c r="X51" s="186"/>
      <c r="Y51" s="1113" t="s">
        <v>467</v>
      </c>
      <c r="Z51" s="1113"/>
      <c r="AA51" s="1113"/>
      <c r="AB51" s="126"/>
      <c r="AC51" s="1114" t="s">
        <v>464</v>
      </c>
      <c r="AD51" s="1114"/>
      <c r="AE51" s="305"/>
    </row>
    <row r="52" spans="1:31" ht="24.95" customHeight="1" x14ac:dyDescent="0.25">
      <c r="B52" s="237"/>
      <c r="C52" s="288"/>
      <c r="D52" s="288"/>
      <c r="E52" s="288"/>
      <c r="F52" s="288"/>
      <c r="G52" s="126"/>
      <c r="H52" s="184"/>
      <c r="I52" s="126"/>
      <c r="J52" s="184"/>
      <c r="K52" s="184"/>
      <c r="L52" s="126"/>
      <c r="M52" s="184"/>
      <c r="N52" s="184"/>
      <c r="O52" s="126"/>
      <c r="P52" s="126"/>
      <c r="Q52" s="236"/>
      <c r="R52" s="236"/>
      <c r="S52" s="243"/>
      <c r="T52" s="243"/>
      <c r="U52" s="207"/>
      <c r="V52" s="184"/>
      <c r="W52" s="184"/>
      <c r="X52" s="186"/>
      <c r="Y52" s="1113"/>
      <c r="Z52" s="1113"/>
      <c r="AA52" s="1113"/>
      <c r="AB52" s="126"/>
      <c r="AC52" s="1114"/>
      <c r="AD52" s="1114"/>
      <c r="AE52" s="305"/>
    </row>
    <row r="53" spans="1:31" s="324" customFormat="1" ht="3.95" customHeight="1" x14ac:dyDescent="0.25">
      <c r="B53" s="325"/>
      <c r="C53" s="326"/>
      <c r="D53" s="326"/>
      <c r="E53" s="326"/>
      <c r="F53" s="326"/>
      <c r="G53" s="119"/>
      <c r="H53" s="119"/>
      <c r="I53" s="119"/>
      <c r="J53" s="119"/>
      <c r="K53" s="119"/>
      <c r="L53" s="119"/>
      <c r="M53" s="119"/>
      <c r="N53" s="119"/>
      <c r="O53" s="119"/>
      <c r="P53" s="119"/>
      <c r="Q53" s="327"/>
      <c r="R53" s="327"/>
      <c r="S53" s="328"/>
      <c r="T53" s="328"/>
      <c r="U53" s="329"/>
      <c r="V53" s="119"/>
      <c r="W53" s="119"/>
      <c r="X53" s="329"/>
      <c r="Y53" s="330"/>
      <c r="Z53" s="330"/>
      <c r="AA53" s="330"/>
      <c r="AB53" s="331"/>
      <c r="AC53" s="332"/>
      <c r="AD53" s="332"/>
      <c r="AE53" s="333"/>
    </row>
    <row r="54" spans="1:31" ht="24.95" customHeight="1" x14ac:dyDescent="0.25">
      <c r="B54" s="237"/>
      <c r="C54" s="288"/>
      <c r="D54" s="288"/>
      <c r="E54" s="288"/>
      <c r="F54" s="288"/>
      <c r="G54" s="126"/>
      <c r="H54" s="184"/>
      <c r="I54" s="126"/>
      <c r="J54" s="184"/>
      <c r="K54" s="184"/>
      <c r="L54" s="126"/>
      <c r="M54" s="184"/>
      <c r="N54" s="184"/>
      <c r="O54" s="126"/>
      <c r="P54" s="126"/>
      <c r="Q54" s="236"/>
      <c r="R54" s="236"/>
      <c r="S54" s="243"/>
      <c r="T54" s="243"/>
      <c r="U54" s="207"/>
      <c r="V54" s="184"/>
      <c r="W54" s="184"/>
      <c r="X54" s="186"/>
      <c r="Y54" s="1113" t="s">
        <v>466</v>
      </c>
      <c r="Z54" s="1113"/>
      <c r="AA54" s="1113"/>
      <c r="AB54" s="126"/>
      <c r="AC54" s="1114" t="s">
        <v>465</v>
      </c>
      <c r="AD54" s="1114"/>
      <c r="AE54" s="305"/>
    </row>
    <row r="55" spans="1:31" ht="24.95" customHeight="1" x14ac:dyDescent="0.25">
      <c r="B55" s="237"/>
      <c r="C55" s="288"/>
      <c r="D55" s="288"/>
      <c r="E55" s="288"/>
      <c r="F55" s="288"/>
      <c r="G55" s="126"/>
      <c r="H55" s="184"/>
      <c r="I55" s="126"/>
      <c r="J55" s="184"/>
      <c r="K55" s="184"/>
      <c r="L55" s="126"/>
      <c r="M55" s="184"/>
      <c r="N55" s="184"/>
      <c r="O55" s="126"/>
      <c r="P55" s="126"/>
      <c r="Q55" s="236"/>
      <c r="R55" s="236"/>
      <c r="S55" s="243"/>
      <c r="T55" s="243"/>
      <c r="U55" s="207"/>
      <c r="V55" s="184"/>
      <c r="W55" s="184"/>
      <c r="X55" s="186"/>
      <c r="Y55" s="1113"/>
      <c r="Z55" s="1113"/>
      <c r="AA55" s="1113"/>
      <c r="AB55" s="126"/>
      <c r="AC55" s="1114"/>
      <c r="AD55" s="1114"/>
      <c r="AE55" s="305"/>
    </row>
    <row r="56" spans="1:31" s="324" customFormat="1" ht="3.95" customHeight="1" x14ac:dyDescent="0.25">
      <c r="B56" s="325"/>
      <c r="C56" s="326"/>
      <c r="D56" s="326"/>
      <c r="E56" s="326"/>
      <c r="F56" s="326"/>
      <c r="G56" s="119"/>
      <c r="H56" s="119"/>
      <c r="I56" s="119"/>
      <c r="J56" s="119"/>
      <c r="K56" s="119"/>
      <c r="L56" s="119"/>
      <c r="M56" s="119"/>
      <c r="N56" s="119"/>
      <c r="O56" s="119"/>
      <c r="P56" s="119"/>
      <c r="Q56" s="327"/>
      <c r="R56" s="327"/>
      <c r="S56" s="328"/>
      <c r="T56" s="328"/>
      <c r="U56" s="329"/>
      <c r="V56" s="119"/>
      <c r="W56" s="119"/>
      <c r="X56" s="329"/>
      <c r="Y56" s="334"/>
      <c r="Z56" s="334"/>
      <c r="AA56" s="334"/>
      <c r="AB56" s="335"/>
      <c r="AC56" s="332"/>
      <c r="AD56" s="332"/>
      <c r="AE56" s="333"/>
    </row>
    <row r="57" spans="1:31" ht="24.95" customHeight="1" x14ac:dyDescent="0.25">
      <c r="B57" s="237"/>
      <c r="C57" s="288"/>
      <c r="D57" s="288"/>
      <c r="E57" s="288"/>
      <c r="F57" s="288"/>
      <c r="G57" s="126"/>
      <c r="H57" s="184"/>
      <c r="I57" s="126"/>
      <c r="J57" s="184"/>
      <c r="K57" s="184"/>
      <c r="L57" s="126"/>
      <c r="M57" s="184"/>
      <c r="N57" s="184"/>
      <c r="O57" s="126"/>
      <c r="P57" s="126"/>
      <c r="Q57" s="236"/>
      <c r="R57" s="236"/>
      <c r="S57" s="243"/>
      <c r="T57" s="243"/>
      <c r="U57" s="207"/>
      <c r="V57" s="184"/>
      <c r="W57" s="184"/>
      <c r="X57" s="186"/>
      <c r="Y57" s="1103" t="s">
        <v>468</v>
      </c>
      <c r="Z57" s="1104"/>
      <c r="AA57" s="1105"/>
      <c r="AB57" s="126"/>
      <c r="AC57" s="1109">
        <v>40.46</v>
      </c>
      <c r="AD57" s="1109"/>
      <c r="AE57" s="305"/>
    </row>
    <row r="58" spans="1:31" ht="24.95" customHeight="1" x14ac:dyDescent="0.25">
      <c r="B58" s="237"/>
      <c r="C58" s="288"/>
      <c r="D58" s="288"/>
      <c r="E58" s="288"/>
      <c r="F58" s="288"/>
      <c r="G58" s="126"/>
      <c r="H58" s="184"/>
      <c r="I58" s="126"/>
      <c r="J58" s="184"/>
      <c r="K58" s="184"/>
      <c r="L58" s="126"/>
      <c r="M58" s="184"/>
      <c r="N58" s="184"/>
      <c r="O58" s="126"/>
      <c r="P58" s="126"/>
      <c r="Q58" s="236"/>
      <c r="R58" s="236"/>
      <c r="S58" s="243"/>
      <c r="T58" s="243"/>
      <c r="U58" s="207"/>
      <c r="V58" s="184"/>
      <c r="W58" s="184"/>
      <c r="X58" s="186"/>
      <c r="Y58" s="1106"/>
      <c r="Z58" s="1107"/>
      <c r="AA58" s="1108"/>
      <c r="AB58" s="126"/>
      <c r="AC58" s="1109"/>
      <c r="AD58" s="1109"/>
      <c r="AE58" s="305"/>
    </row>
    <row r="59" spans="1:31" x14ac:dyDescent="0.25">
      <c r="B59" s="237"/>
      <c r="C59" s="288"/>
      <c r="D59" s="288"/>
      <c r="E59" s="288"/>
      <c r="F59" s="288"/>
      <c r="G59" s="126"/>
      <c r="H59" s="184"/>
      <c r="I59" s="126"/>
      <c r="J59" s="184"/>
      <c r="K59" s="184"/>
      <c r="L59" s="126"/>
      <c r="M59" s="184"/>
      <c r="N59" s="184"/>
      <c r="O59" s="126"/>
      <c r="P59" s="126"/>
      <c r="Q59" s="236"/>
      <c r="R59" s="236"/>
      <c r="S59" s="243"/>
      <c r="T59" s="243"/>
      <c r="U59" s="207"/>
      <c r="V59" s="184"/>
      <c r="W59" s="184"/>
      <c r="X59" s="186"/>
      <c r="Y59" s="186"/>
      <c r="Z59" s="207"/>
      <c r="AA59" s="207"/>
      <c r="AB59" s="186"/>
      <c r="AC59" s="207"/>
      <c r="AD59" s="207"/>
      <c r="AE59" s="305"/>
    </row>
    <row r="60" spans="1:31" ht="15.75" thickBot="1" x14ac:dyDescent="0.3">
      <c r="B60" s="244"/>
      <c r="C60" s="251"/>
      <c r="D60" s="251"/>
      <c r="E60" s="251"/>
      <c r="F60" s="277"/>
      <c r="G60" s="251"/>
      <c r="H60" s="251"/>
      <c r="I60" s="277"/>
      <c r="J60" s="251"/>
      <c r="K60" s="251"/>
      <c r="L60" s="277"/>
      <c r="M60" s="251"/>
      <c r="N60" s="251"/>
      <c r="O60" s="277"/>
      <c r="P60" s="277"/>
      <c r="Q60" s="277"/>
      <c r="R60" s="277"/>
      <c r="S60" s="251"/>
      <c r="T60" s="251"/>
      <c r="U60" s="251"/>
      <c r="V60" s="251"/>
      <c r="W60" s="251"/>
      <c r="X60" s="277"/>
      <c r="Y60" s="277"/>
      <c r="Z60" s="251"/>
      <c r="AA60" s="251"/>
      <c r="AB60" s="277"/>
      <c r="AC60" s="251"/>
      <c r="AD60" s="251"/>
      <c r="AE60" s="309"/>
    </row>
    <row r="63" spans="1:31" ht="15.75" thickBot="1" x14ac:dyDescent="0.3">
      <c r="A63" s="207"/>
      <c r="B63" s="207"/>
      <c r="C63" s="207"/>
      <c r="D63" s="207"/>
      <c r="E63" s="207"/>
      <c r="F63" s="186"/>
      <c r="G63" s="207"/>
      <c r="H63" s="207"/>
      <c r="J63" s="207"/>
      <c r="K63" s="207"/>
      <c r="M63" s="207"/>
      <c r="N63" s="207"/>
      <c r="S63" s="207"/>
      <c r="T63" s="207"/>
      <c r="U63" s="207"/>
      <c r="V63" s="207"/>
      <c r="W63" s="207"/>
      <c r="X63" s="207"/>
    </row>
    <row r="64" spans="1:31" ht="24.95" customHeight="1" x14ac:dyDescent="0.25">
      <c r="A64" s="207"/>
      <c r="B64" s="640" t="s">
        <v>469</v>
      </c>
      <c r="C64" s="641"/>
      <c r="D64" s="641"/>
      <c r="E64" s="641"/>
      <c r="F64" s="641"/>
      <c r="G64" s="641"/>
      <c r="H64" s="258"/>
      <c r="I64" s="259"/>
      <c r="J64" s="258"/>
      <c r="K64" s="258"/>
      <c r="L64" s="259"/>
      <c r="M64" s="258"/>
      <c r="N64" s="258"/>
      <c r="O64" s="259"/>
      <c r="P64" s="259"/>
      <c r="Q64" s="259"/>
      <c r="R64" s="259"/>
      <c r="S64" s="258"/>
      <c r="T64" s="258"/>
      <c r="U64" s="258"/>
      <c r="V64" s="258"/>
      <c r="W64" s="258"/>
      <c r="X64" s="258"/>
      <c r="Y64" s="258"/>
      <c r="Z64" s="258"/>
      <c r="AA64" s="258"/>
      <c r="AB64" s="259"/>
      <c r="AC64" s="258"/>
      <c r="AD64" s="258"/>
      <c r="AE64" s="336"/>
    </row>
    <row r="65" spans="1:31" ht="15.75" customHeight="1" x14ac:dyDescent="0.25">
      <c r="A65" s="207"/>
      <c r="B65" s="337"/>
      <c r="C65" s="278"/>
      <c r="D65" s="278"/>
      <c r="E65" s="304"/>
      <c r="F65" s="304"/>
      <c r="G65" s="207"/>
      <c r="H65" s="207"/>
      <c r="J65" s="207"/>
      <c r="K65" s="207"/>
      <c r="M65" s="207"/>
      <c r="N65" s="207"/>
      <c r="S65" s="207"/>
      <c r="T65" s="207"/>
      <c r="U65" s="207"/>
      <c r="V65" s="207"/>
      <c r="W65" s="207"/>
      <c r="X65" s="207"/>
      <c r="Y65" s="207"/>
      <c r="Z65" s="207"/>
      <c r="AA65" s="207"/>
      <c r="AB65" s="186"/>
      <c r="AC65" s="207"/>
      <c r="AD65" s="207"/>
      <c r="AE65" s="305"/>
    </row>
    <row r="66" spans="1:31" ht="24.95" customHeight="1" x14ac:dyDescent="0.25">
      <c r="A66" s="207"/>
      <c r="B66" s="206"/>
      <c r="C66" s="207"/>
      <c r="D66" s="207"/>
      <c r="E66" s="207"/>
      <c r="F66" s="186"/>
      <c r="G66" s="207"/>
      <c r="H66" s="207"/>
      <c r="J66" s="207"/>
      <c r="K66" s="207"/>
      <c r="M66" s="207"/>
      <c r="N66" s="207"/>
      <c r="S66" s="207"/>
      <c r="T66" s="207"/>
      <c r="U66" s="207"/>
      <c r="V66" s="216" t="s">
        <v>26</v>
      </c>
      <c r="W66" s="216" t="s">
        <v>27</v>
      </c>
      <c r="X66" s="207"/>
      <c r="Y66" s="810" t="s">
        <v>462</v>
      </c>
      <c r="Z66" s="810"/>
      <c r="AA66" s="810"/>
      <c r="AB66" s="810"/>
      <c r="AC66" s="810"/>
      <c r="AD66" s="810"/>
      <c r="AE66" s="305"/>
    </row>
    <row r="67" spans="1:31" ht="2.1" customHeight="1" x14ac:dyDescent="0.25">
      <c r="A67" s="207"/>
      <c r="B67" s="206"/>
      <c r="C67" s="207"/>
      <c r="D67" s="207"/>
      <c r="E67" s="207"/>
      <c r="F67" s="186"/>
      <c r="G67" s="207"/>
      <c r="H67" s="207"/>
      <c r="J67" s="207"/>
      <c r="K67" s="207"/>
      <c r="M67" s="207"/>
      <c r="N67" s="207"/>
      <c r="S67" s="207"/>
      <c r="T67" s="207"/>
      <c r="U67" s="207"/>
      <c r="V67" s="278"/>
      <c r="W67" s="278"/>
      <c r="X67" s="207"/>
      <c r="Y67" s="810"/>
      <c r="Z67" s="810"/>
      <c r="AA67" s="810"/>
      <c r="AB67" s="810"/>
      <c r="AC67" s="810"/>
      <c r="AD67" s="810"/>
      <c r="AE67" s="305"/>
    </row>
    <row r="68" spans="1:31" ht="15" customHeight="1" x14ac:dyDescent="0.25">
      <c r="A68" s="207"/>
      <c r="B68" s="206"/>
      <c r="C68" s="186"/>
      <c r="D68" s="186"/>
      <c r="E68" s="186"/>
      <c r="F68" s="186"/>
      <c r="G68" s="642" t="s">
        <v>451</v>
      </c>
      <c r="H68" s="642"/>
      <c r="I68" s="283"/>
      <c r="J68" s="642" t="s">
        <v>268</v>
      </c>
      <c r="K68" s="642"/>
      <c r="L68" s="283"/>
      <c r="M68" s="642" t="s">
        <v>452</v>
      </c>
      <c r="N68" s="642"/>
      <c r="O68" s="283"/>
      <c r="P68" s="643" t="s">
        <v>453</v>
      </c>
      <c r="Q68" s="644"/>
      <c r="R68" s="319"/>
      <c r="S68" s="642" t="s">
        <v>454</v>
      </c>
      <c r="T68" s="642"/>
      <c r="U68" s="207"/>
      <c r="V68" s="649" t="s">
        <v>487</v>
      </c>
      <c r="W68" s="649" t="s">
        <v>488</v>
      </c>
      <c r="X68" s="207"/>
      <c r="Y68" s="810"/>
      <c r="Z68" s="810"/>
      <c r="AA68" s="810"/>
      <c r="AB68" s="810"/>
      <c r="AC68" s="810"/>
      <c r="AD68" s="810"/>
      <c r="AE68" s="305"/>
    </row>
    <row r="69" spans="1:31" ht="3.95" customHeight="1" x14ac:dyDescent="0.25">
      <c r="A69" s="207"/>
      <c r="B69" s="206"/>
      <c r="C69" s="186"/>
      <c r="D69" s="186"/>
      <c r="E69" s="186"/>
      <c r="F69" s="186"/>
      <c r="G69" s="642"/>
      <c r="H69" s="642"/>
      <c r="I69" s="283"/>
      <c r="J69" s="642"/>
      <c r="K69" s="642"/>
      <c r="L69" s="283"/>
      <c r="M69" s="642"/>
      <c r="N69" s="642"/>
      <c r="O69" s="283"/>
      <c r="P69" s="643"/>
      <c r="Q69" s="644"/>
      <c r="R69" s="319"/>
      <c r="S69" s="642"/>
      <c r="T69" s="642"/>
      <c r="U69" s="207"/>
      <c r="V69" s="649"/>
      <c r="W69" s="649"/>
      <c r="X69" s="207"/>
      <c r="Y69" s="284"/>
      <c r="Z69" s="284"/>
      <c r="AA69" s="284"/>
      <c r="AB69" s="284"/>
      <c r="AC69" s="284"/>
      <c r="AD69" s="284"/>
      <c r="AE69" s="305"/>
    </row>
    <row r="70" spans="1:31" ht="35.25" customHeight="1" x14ac:dyDescent="0.25">
      <c r="A70" s="207"/>
      <c r="B70" s="206"/>
      <c r="C70" s="186"/>
      <c r="D70" s="186"/>
      <c r="E70" s="186"/>
      <c r="F70" s="186"/>
      <c r="G70" s="642"/>
      <c r="H70" s="642"/>
      <c r="I70" s="283"/>
      <c r="J70" s="642"/>
      <c r="K70" s="642"/>
      <c r="L70" s="283"/>
      <c r="M70" s="642"/>
      <c r="N70" s="642"/>
      <c r="O70" s="283"/>
      <c r="P70" s="643"/>
      <c r="Q70" s="644"/>
      <c r="R70" s="319"/>
      <c r="S70" s="642"/>
      <c r="T70" s="642"/>
      <c r="U70" s="207"/>
      <c r="V70" s="649"/>
      <c r="W70" s="649"/>
      <c r="X70" s="207"/>
      <c r="Y70" s="284"/>
      <c r="Z70" s="284"/>
      <c r="AA70" s="813" t="s">
        <v>162</v>
      </c>
      <c r="AB70" s="813"/>
      <c r="AC70" s="813"/>
      <c r="AD70" s="813"/>
      <c r="AE70" s="305"/>
    </row>
    <row r="71" spans="1:31" ht="3.95" customHeight="1" x14ac:dyDescent="0.25">
      <c r="A71" s="207"/>
      <c r="B71" s="206"/>
      <c r="C71" s="186"/>
      <c r="D71" s="186"/>
      <c r="E71" s="186"/>
      <c r="F71" s="186"/>
      <c r="G71" s="642"/>
      <c r="H71" s="642"/>
      <c r="I71" s="283"/>
      <c r="J71" s="642"/>
      <c r="K71" s="642"/>
      <c r="L71" s="283"/>
      <c r="M71" s="642"/>
      <c r="N71" s="642"/>
      <c r="O71" s="283"/>
      <c r="P71" s="643"/>
      <c r="Q71" s="644"/>
      <c r="R71" s="319"/>
      <c r="S71" s="642"/>
      <c r="T71" s="642"/>
      <c r="U71" s="207"/>
      <c r="V71" s="285"/>
      <c r="W71" s="285"/>
      <c r="X71" s="207"/>
      <c r="Y71" s="289"/>
      <c r="Z71" s="320"/>
      <c r="AA71" s="813"/>
      <c r="AB71" s="813"/>
      <c r="AC71" s="813"/>
      <c r="AD71" s="813"/>
      <c r="AE71" s="305"/>
    </row>
    <row r="72" spans="1:31" ht="24.95" customHeight="1" x14ac:dyDescent="0.25">
      <c r="A72" s="207"/>
      <c r="B72" s="206"/>
      <c r="C72" s="646" t="s">
        <v>449</v>
      </c>
      <c r="D72" s="646"/>
      <c r="E72" s="646"/>
      <c r="F72" s="272"/>
      <c r="G72" s="630">
        <v>4</v>
      </c>
      <c r="H72" s="647"/>
      <c r="I72" s="126"/>
      <c r="J72" s="648"/>
      <c r="K72" s="648"/>
      <c r="L72" s="126"/>
      <c r="M72" s="627">
        <f>J72*G72</f>
        <v>0</v>
      </c>
      <c r="N72" s="627"/>
      <c r="O72" s="126"/>
      <c r="P72" s="625"/>
      <c r="Q72" s="626"/>
      <c r="R72" s="196"/>
      <c r="S72" s="625"/>
      <c r="T72" s="626"/>
      <c r="U72" s="207"/>
      <c r="V72" s="630" t="s">
        <v>460</v>
      </c>
      <c r="W72" s="818" t="s">
        <v>28</v>
      </c>
      <c r="X72" s="207"/>
      <c r="Y72" s="952" t="s">
        <v>8</v>
      </c>
      <c r="Z72" s="952"/>
      <c r="AA72" s="815">
        <v>52.66</v>
      </c>
      <c r="AB72" s="815"/>
      <c r="AC72" s="815"/>
      <c r="AD72" s="815"/>
      <c r="AE72" s="305"/>
    </row>
    <row r="73" spans="1:31" ht="24.95" customHeight="1" x14ac:dyDescent="0.25">
      <c r="A73" s="207"/>
      <c r="B73" s="206"/>
      <c r="C73" s="646"/>
      <c r="D73" s="646"/>
      <c r="E73" s="646"/>
      <c r="F73" s="272"/>
      <c r="G73" s="630"/>
      <c r="H73" s="647"/>
      <c r="I73" s="126"/>
      <c r="J73" s="648"/>
      <c r="K73" s="648"/>
      <c r="L73" s="126"/>
      <c r="M73" s="627"/>
      <c r="N73" s="627"/>
      <c r="O73" s="126"/>
      <c r="P73" s="625"/>
      <c r="Q73" s="626"/>
      <c r="R73" s="196"/>
      <c r="S73" s="625"/>
      <c r="T73" s="626"/>
      <c r="U73" s="207"/>
      <c r="V73" s="630"/>
      <c r="W73" s="624"/>
      <c r="X73" s="207"/>
      <c r="Y73" s="952"/>
      <c r="Z73" s="952"/>
      <c r="AA73" s="815"/>
      <c r="AB73" s="815"/>
      <c r="AC73" s="815"/>
      <c r="AD73" s="815"/>
      <c r="AE73" s="305"/>
    </row>
    <row r="74" spans="1:31" s="192" customFormat="1" ht="3.95" customHeight="1" x14ac:dyDescent="0.25">
      <c r="A74" s="186"/>
      <c r="B74" s="237"/>
      <c r="C74" s="288"/>
      <c r="D74" s="288"/>
      <c r="E74" s="288"/>
      <c r="F74" s="272"/>
      <c r="G74" s="126"/>
      <c r="H74" s="126"/>
      <c r="I74" s="126"/>
      <c r="J74" s="127"/>
      <c r="K74" s="127"/>
      <c r="L74" s="126"/>
      <c r="M74" s="127"/>
      <c r="N74" s="127"/>
      <c r="O74" s="126"/>
      <c r="P74" s="307"/>
      <c r="Q74" s="307"/>
      <c r="R74" s="196"/>
      <c r="S74" s="307"/>
      <c r="T74" s="307"/>
      <c r="U74" s="186"/>
      <c r="V74" s="126"/>
      <c r="W74" s="126"/>
      <c r="X74" s="186"/>
      <c r="Y74" s="338"/>
      <c r="Z74" s="338"/>
      <c r="AA74" s="339"/>
      <c r="AB74" s="339"/>
      <c r="AC74" s="339"/>
      <c r="AD74" s="339"/>
      <c r="AE74" s="308"/>
    </row>
    <row r="75" spans="1:31" ht="24.95" customHeight="1" x14ac:dyDescent="0.25">
      <c r="A75" s="207"/>
      <c r="B75" s="206"/>
      <c r="C75" s="646" t="s">
        <v>23</v>
      </c>
      <c r="D75" s="646"/>
      <c r="E75" s="646"/>
      <c r="F75" s="272"/>
      <c r="G75" s="669">
        <v>4</v>
      </c>
      <c r="H75" s="670"/>
      <c r="I75" s="126"/>
      <c r="J75" s="671"/>
      <c r="K75" s="672"/>
      <c r="L75" s="126"/>
      <c r="M75" s="619">
        <f t="shared" ref="M75" si="2">J75*G75</f>
        <v>0</v>
      </c>
      <c r="N75" s="620"/>
      <c r="O75" s="126"/>
      <c r="P75" s="635" t="str">
        <f>IFERROR($M$72/M75,"")</f>
        <v/>
      </c>
      <c r="Q75" s="628" t="s">
        <v>471</v>
      </c>
      <c r="R75" s="236"/>
      <c r="S75" s="638">
        <f>IFERROR($M$72-M75,"")</f>
        <v>0</v>
      </c>
      <c r="T75" s="631" t="s">
        <v>470</v>
      </c>
      <c r="U75" s="207"/>
      <c r="V75" s="645" t="s">
        <v>461</v>
      </c>
      <c r="W75" s="1132" t="s">
        <v>28</v>
      </c>
      <c r="X75" s="207"/>
      <c r="Y75" s="952" t="s">
        <v>38</v>
      </c>
      <c r="Z75" s="952"/>
      <c r="AA75" s="1101">
        <v>43.86</v>
      </c>
      <c r="AB75" s="1101"/>
      <c r="AC75" s="1101"/>
      <c r="AD75" s="1101"/>
      <c r="AE75" s="305"/>
    </row>
    <row r="76" spans="1:31" ht="24.95" customHeight="1" x14ac:dyDescent="0.25">
      <c r="A76" s="207"/>
      <c r="B76" s="206"/>
      <c r="C76" s="646"/>
      <c r="D76" s="646"/>
      <c r="E76" s="646"/>
      <c r="F76" s="272"/>
      <c r="G76" s="651"/>
      <c r="H76" s="652"/>
      <c r="I76" s="126"/>
      <c r="J76" s="655"/>
      <c r="K76" s="656"/>
      <c r="L76" s="126"/>
      <c r="M76" s="621"/>
      <c r="N76" s="622"/>
      <c r="O76" s="126"/>
      <c r="P76" s="636"/>
      <c r="Q76" s="629"/>
      <c r="R76" s="236"/>
      <c r="S76" s="639"/>
      <c r="T76" s="632"/>
      <c r="U76" s="207"/>
      <c r="V76" s="618"/>
      <c r="W76" s="618"/>
      <c r="X76" s="207"/>
      <c r="Y76" s="952"/>
      <c r="Z76" s="952"/>
      <c r="AA76" s="685"/>
      <c r="AB76" s="685"/>
      <c r="AC76" s="685"/>
      <c r="AD76" s="685"/>
      <c r="AE76" s="305"/>
    </row>
    <row r="77" spans="1:31" ht="24.95" customHeight="1" x14ac:dyDescent="0.25">
      <c r="A77" s="207"/>
      <c r="B77" s="206"/>
      <c r="C77" s="1133" t="s">
        <v>137</v>
      </c>
      <c r="D77" s="1133"/>
      <c r="E77" s="1133"/>
      <c r="F77" s="272"/>
      <c r="G77" s="1135">
        <v>4</v>
      </c>
      <c r="H77" s="1136"/>
      <c r="I77" s="116"/>
      <c r="J77" s="1139"/>
      <c r="K77" s="1140"/>
      <c r="L77" s="116"/>
      <c r="M77" s="1143">
        <f t="shared" ref="M77" si="3">J77*G77</f>
        <v>0</v>
      </c>
      <c r="N77" s="1144"/>
      <c r="O77" s="126"/>
      <c r="P77" s="637" t="str">
        <f>IFERROR($M$72/M77,"")</f>
        <v/>
      </c>
      <c r="Q77" s="1147" t="s">
        <v>472</v>
      </c>
      <c r="R77" s="236"/>
      <c r="S77" s="677">
        <f t="shared" ref="S77" si="4">IFERROR($M$72-M77,"")</f>
        <v>0</v>
      </c>
      <c r="T77" s="1149" t="s">
        <v>553</v>
      </c>
      <c r="U77" s="207"/>
      <c r="V77" s="1120" t="s">
        <v>242</v>
      </c>
      <c r="W77" s="1120" t="s">
        <v>28</v>
      </c>
      <c r="X77" s="207"/>
      <c r="Y77" s="803" t="s">
        <v>243</v>
      </c>
      <c r="Z77" s="1110"/>
      <c r="AA77" s="1102">
        <f>AA72-AA75</f>
        <v>8.7999999999999972</v>
      </c>
      <c r="AB77" s="805"/>
      <c r="AC77" s="805"/>
      <c r="AD77" s="805"/>
      <c r="AE77" s="305"/>
    </row>
    <row r="78" spans="1:31" ht="24.95" customHeight="1" x14ac:dyDescent="0.25">
      <c r="A78" s="207"/>
      <c r="B78" s="206"/>
      <c r="C78" s="1134"/>
      <c r="D78" s="1134"/>
      <c r="E78" s="1134"/>
      <c r="F78" s="272"/>
      <c r="G78" s="1137"/>
      <c r="H78" s="1138"/>
      <c r="I78" s="116"/>
      <c r="J78" s="1141"/>
      <c r="K78" s="1142"/>
      <c r="L78" s="116"/>
      <c r="M78" s="1145"/>
      <c r="N78" s="1146"/>
      <c r="O78" s="126"/>
      <c r="P78" s="666"/>
      <c r="Q78" s="1148"/>
      <c r="R78" s="236"/>
      <c r="S78" s="678"/>
      <c r="T78" s="1150"/>
      <c r="U78" s="207"/>
      <c r="V78" s="1121"/>
      <c r="W78" s="1121"/>
      <c r="X78" s="207"/>
      <c r="Y78" s="804"/>
      <c r="Z78" s="1111"/>
      <c r="AA78" s="1102"/>
      <c r="AB78" s="805"/>
      <c r="AC78" s="805"/>
      <c r="AD78" s="805"/>
      <c r="AE78" s="305"/>
    </row>
    <row r="79" spans="1:31" x14ac:dyDescent="0.25">
      <c r="A79" s="207"/>
      <c r="B79" s="206"/>
      <c r="C79" s="233"/>
      <c r="D79" s="233"/>
      <c r="E79" s="233"/>
      <c r="F79" s="272"/>
      <c r="G79" s="184"/>
      <c r="H79" s="184"/>
      <c r="I79" s="126"/>
      <c r="J79" s="184"/>
      <c r="K79" s="184"/>
      <c r="L79" s="126"/>
      <c r="M79" s="184"/>
      <c r="N79" s="184"/>
      <c r="O79" s="126"/>
      <c r="P79" s="126"/>
      <c r="Q79" s="236"/>
      <c r="R79" s="236"/>
      <c r="S79" s="243"/>
      <c r="T79" s="243"/>
      <c r="U79" s="207"/>
      <c r="V79" s="207"/>
      <c r="W79" s="207"/>
      <c r="X79" s="207"/>
      <c r="Y79" s="340"/>
      <c r="Z79" s="341"/>
      <c r="AA79" s="342"/>
      <c r="AB79" s="343"/>
      <c r="AC79" s="343"/>
      <c r="AD79" s="343"/>
      <c r="AE79" s="305"/>
    </row>
    <row r="80" spans="1:31" x14ac:dyDescent="0.25">
      <c r="B80" s="206"/>
      <c r="C80" s="207"/>
      <c r="D80" s="207"/>
      <c r="E80" s="207"/>
      <c r="F80" s="186"/>
      <c r="G80" s="207"/>
      <c r="H80" s="207"/>
      <c r="J80" s="207"/>
      <c r="K80" s="207"/>
      <c r="M80" s="207"/>
      <c r="N80" s="207"/>
      <c r="S80" s="207"/>
      <c r="T80" s="207"/>
      <c r="U80" s="207"/>
      <c r="V80" s="207"/>
      <c r="W80" s="207"/>
      <c r="X80" s="207"/>
      <c r="Y80" s="186"/>
      <c r="Z80" s="207"/>
      <c r="AA80" s="207"/>
      <c r="AB80" s="186"/>
      <c r="AC80" s="207"/>
      <c r="AD80" s="207"/>
      <c r="AE80" s="305"/>
    </row>
    <row r="81" spans="2:31" x14ac:dyDescent="0.25">
      <c r="B81" s="237"/>
      <c r="C81" s="186"/>
      <c r="D81" s="186"/>
      <c r="E81" s="186"/>
      <c r="F81" s="186"/>
      <c r="G81" s="186"/>
      <c r="H81" s="186"/>
      <c r="J81" s="186"/>
      <c r="K81" s="186"/>
      <c r="M81" s="186"/>
      <c r="N81" s="186"/>
      <c r="S81" s="186"/>
      <c r="T81" s="186"/>
      <c r="U81" s="186"/>
      <c r="V81" s="186"/>
      <c r="W81" s="186"/>
      <c r="X81" s="186"/>
      <c r="Y81" s="186"/>
      <c r="Z81" s="207"/>
      <c r="AA81" s="207"/>
      <c r="AB81" s="186"/>
      <c r="AC81" s="207"/>
      <c r="AD81" s="207"/>
      <c r="AE81" s="305"/>
    </row>
    <row r="82" spans="2:31" x14ac:dyDescent="0.25">
      <c r="B82" s="237"/>
      <c r="C82" s="186"/>
      <c r="D82" s="186"/>
      <c r="E82" s="186"/>
      <c r="F82" s="186"/>
      <c r="G82" s="186"/>
      <c r="H82" s="186"/>
      <c r="J82" s="186"/>
      <c r="K82" s="186"/>
      <c r="M82" s="186"/>
      <c r="N82" s="186"/>
      <c r="S82" s="186"/>
      <c r="T82" s="186"/>
      <c r="U82" s="186"/>
      <c r="V82" s="186"/>
      <c r="W82" s="186"/>
      <c r="X82" s="186"/>
      <c r="Y82" s="1112" t="s">
        <v>463</v>
      </c>
      <c r="Z82" s="1112"/>
      <c r="AA82" s="1112"/>
      <c r="AB82" s="1112"/>
      <c r="AC82" s="1112"/>
      <c r="AD82" s="1112"/>
      <c r="AE82" s="305"/>
    </row>
    <row r="83" spans="2:31" x14ac:dyDescent="0.25">
      <c r="B83" s="237"/>
      <c r="C83" s="186"/>
      <c r="D83" s="186"/>
      <c r="E83" s="186"/>
      <c r="F83" s="186"/>
      <c r="G83" s="186"/>
      <c r="H83" s="186"/>
      <c r="J83" s="186"/>
      <c r="K83" s="186"/>
      <c r="M83" s="186"/>
      <c r="N83" s="186"/>
      <c r="S83" s="186"/>
      <c r="T83" s="186"/>
      <c r="U83" s="186"/>
      <c r="V83" s="186"/>
      <c r="W83" s="186"/>
      <c r="X83" s="186"/>
      <c r="Y83" s="186"/>
      <c r="Z83" s="207"/>
      <c r="AA83" s="207"/>
      <c r="AB83" s="186"/>
      <c r="AC83" s="207"/>
      <c r="AD83" s="207"/>
      <c r="AE83" s="305"/>
    </row>
    <row r="84" spans="2:31" ht="24.95" customHeight="1" x14ac:dyDescent="0.25">
      <c r="B84" s="206"/>
      <c r="C84" s="207"/>
      <c r="D84" s="207"/>
      <c r="E84" s="207"/>
      <c r="F84" s="186"/>
      <c r="G84" s="207"/>
      <c r="H84" s="207"/>
      <c r="J84" s="207"/>
      <c r="K84" s="207"/>
      <c r="M84" s="207"/>
      <c r="N84" s="207"/>
      <c r="S84" s="207"/>
      <c r="T84" s="207"/>
      <c r="U84" s="207"/>
      <c r="V84" s="207"/>
      <c r="W84" s="207"/>
      <c r="X84" s="207"/>
      <c r="Y84" s="1113" t="s">
        <v>467</v>
      </c>
      <c r="Z84" s="1113"/>
      <c r="AA84" s="1113"/>
      <c r="AB84" s="126"/>
      <c r="AC84" s="1114" t="s">
        <v>464</v>
      </c>
      <c r="AD84" s="1114"/>
      <c r="AE84" s="305"/>
    </row>
    <row r="85" spans="2:31" ht="24.95" customHeight="1" x14ac:dyDescent="0.25">
      <c r="B85" s="206"/>
      <c r="C85" s="207"/>
      <c r="D85" s="207"/>
      <c r="E85" s="207"/>
      <c r="F85" s="186"/>
      <c r="G85" s="207"/>
      <c r="H85" s="207"/>
      <c r="J85" s="207"/>
      <c r="K85" s="207"/>
      <c r="M85" s="207"/>
      <c r="N85" s="207"/>
      <c r="S85" s="207"/>
      <c r="T85" s="207"/>
      <c r="U85" s="207"/>
      <c r="V85" s="207"/>
      <c r="W85" s="207"/>
      <c r="X85" s="207"/>
      <c r="Y85" s="1113"/>
      <c r="Z85" s="1113"/>
      <c r="AA85" s="1113"/>
      <c r="AB85" s="126"/>
      <c r="AC85" s="1114"/>
      <c r="AD85" s="1114"/>
      <c r="AE85" s="305"/>
    </row>
    <row r="86" spans="2:31" ht="3.95" customHeight="1" x14ac:dyDescent="0.25">
      <c r="B86" s="206"/>
      <c r="C86" s="207"/>
      <c r="D86" s="207"/>
      <c r="E86" s="207"/>
      <c r="F86" s="186"/>
      <c r="G86" s="207"/>
      <c r="H86" s="207"/>
      <c r="J86" s="207"/>
      <c r="K86" s="207"/>
      <c r="M86" s="207"/>
      <c r="N86" s="207"/>
      <c r="S86" s="207"/>
      <c r="T86" s="207"/>
      <c r="U86" s="207"/>
      <c r="V86" s="207"/>
      <c r="W86" s="207"/>
      <c r="X86" s="207"/>
      <c r="Y86" s="330"/>
      <c r="Z86" s="330"/>
      <c r="AA86" s="330"/>
      <c r="AB86" s="331"/>
      <c r="AC86" s="332"/>
      <c r="AD86" s="332"/>
      <c r="AE86" s="305"/>
    </row>
    <row r="87" spans="2:31" ht="24.95" customHeight="1" x14ac:dyDescent="0.25">
      <c r="B87" s="206"/>
      <c r="C87" s="207"/>
      <c r="D87" s="207"/>
      <c r="E87" s="207"/>
      <c r="F87" s="186"/>
      <c r="G87" s="207"/>
      <c r="H87" s="207"/>
      <c r="J87" s="207"/>
      <c r="K87" s="207"/>
      <c r="M87" s="207"/>
      <c r="N87" s="207"/>
      <c r="S87" s="207"/>
      <c r="T87" s="207"/>
      <c r="U87" s="207"/>
      <c r="V87" s="207"/>
      <c r="W87" s="207"/>
      <c r="X87" s="207"/>
      <c r="Y87" s="1113" t="s">
        <v>466</v>
      </c>
      <c r="Z87" s="1113"/>
      <c r="AA87" s="1113"/>
      <c r="AB87" s="126"/>
      <c r="AC87" s="1114" t="s">
        <v>465</v>
      </c>
      <c r="AD87" s="1114"/>
      <c r="AE87" s="305"/>
    </row>
    <row r="88" spans="2:31" ht="24.95" customHeight="1" x14ac:dyDescent="0.25">
      <c r="B88" s="206"/>
      <c r="C88" s="207"/>
      <c r="D88" s="207"/>
      <c r="E88" s="207"/>
      <c r="F88" s="186"/>
      <c r="G88" s="207"/>
      <c r="H88" s="207"/>
      <c r="J88" s="207"/>
      <c r="K88" s="207"/>
      <c r="M88" s="207"/>
      <c r="N88" s="207"/>
      <c r="S88" s="207"/>
      <c r="T88" s="207"/>
      <c r="U88" s="207"/>
      <c r="V88" s="207"/>
      <c r="W88" s="207"/>
      <c r="X88" s="207"/>
      <c r="Y88" s="1113"/>
      <c r="Z88" s="1113"/>
      <c r="AA88" s="1113"/>
      <c r="AB88" s="126"/>
      <c r="AC88" s="1114"/>
      <c r="AD88" s="1114"/>
      <c r="AE88" s="305"/>
    </row>
    <row r="89" spans="2:31" ht="3.95" customHeight="1" x14ac:dyDescent="0.25">
      <c r="B89" s="206"/>
      <c r="C89" s="207"/>
      <c r="D89" s="207"/>
      <c r="E89" s="207"/>
      <c r="F89" s="186"/>
      <c r="G89" s="207"/>
      <c r="H89" s="207"/>
      <c r="J89" s="207"/>
      <c r="K89" s="207"/>
      <c r="M89" s="207"/>
      <c r="N89" s="207"/>
      <c r="S89" s="207"/>
      <c r="T89" s="207"/>
      <c r="U89" s="207"/>
      <c r="V89" s="207"/>
      <c r="W89" s="207"/>
      <c r="X89" s="207"/>
      <c r="Y89" s="334"/>
      <c r="Z89" s="334"/>
      <c r="AA89" s="334"/>
      <c r="AB89" s="335"/>
      <c r="AC89" s="332"/>
      <c r="AD89" s="332"/>
      <c r="AE89" s="305"/>
    </row>
    <row r="90" spans="2:31" ht="24.95" customHeight="1" x14ac:dyDescent="0.25">
      <c r="B90" s="206"/>
      <c r="C90" s="207"/>
      <c r="D90" s="207"/>
      <c r="E90" s="207"/>
      <c r="F90" s="186"/>
      <c r="G90" s="207"/>
      <c r="H90" s="207"/>
      <c r="J90" s="207"/>
      <c r="K90" s="207"/>
      <c r="M90" s="207"/>
      <c r="N90" s="207"/>
      <c r="S90" s="207"/>
      <c r="T90" s="207"/>
      <c r="U90" s="207"/>
      <c r="V90" s="207"/>
      <c r="W90" s="207"/>
      <c r="X90" s="207"/>
      <c r="Y90" s="1103" t="s">
        <v>468</v>
      </c>
      <c r="Z90" s="1104"/>
      <c r="AA90" s="1105"/>
      <c r="AB90" s="126"/>
      <c r="AC90" s="1109">
        <v>40.46</v>
      </c>
      <c r="AD90" s="1109"/>
      <c r="AE90" s="305"/>
    </row>
    <row r="91" spans="2:31" ht="24.95" customHeight="1" x14ac:dyDescent="0.25">
      <c r="B91" s="206"/>
      <c r="C91" s="207"/>
      <c r="D91" s="207"/>
      <c r="E91" s="207"/>
      <c r="F91" s="186"/>
      <c r="G91" s="207"/>
      <c r="H91" s="207"/>
      <c r="J91" s="207"/>
      <c r="K91" s="207"/>
      <c r="M91" s="207"/>
      <c r="N91" s="207"/>
      <c r="S91" s="207"/>
      <c r="T91" s="207"/>
      <c r="U91" s="207"/>
      <c r="V91" s="207"/>
      <c r="W91" s="207"/>
      <c r="X91" s="207"/>
      <c r="Y91" s="1106"/>
      <c r="Z91" s="1107"/>
      <c r="AA91" s="1108"/>
      <c r="AB91" s="126"/>
      <c r="AC91" s="1109"/>
      <c r="AD91" s="1109"/>
      <c r="AE91" s="305"/>
    </row>
    <row r="92" spans="2:31" x14ac:dyDescent="0.25">
      <c r="B92" s="206"/>
      <c r="C92" s="207"/>
      <c r="D92" s="207"/>
      <c r="E92" s="207"/>
      <c r="F92" s="186"/>
      <c r="G92" s="207"/>
      <c r="H92" s="207"/>
      <c r="J92" s="207"/>
      <c r="K92" s="207"/>
      <c r="M92" s="207"/>
      <c r="N92" s="207"/>
      <c r="S92" s="207"/>
      <c r="T92" s="207"/>
      <c r="U92" s="207"/>
      <c r="V92" s="207"/>
      <c r="W92" s="207"/>
      <c r="X92" s="207"/>
      <c r="Y92" s="207"/>
      <c r="Z92" s="207"/>
      <c r="AA92" s="207"/>
      <c r="AB92" s="186"/>
      <c r="AC92" s="207"/>
      <c r="AD92" s="207"/>
      <c r="AE92" s="305"/>
    </row>
    <row r="93" spans="2:31" ht="15.75" thickBot="1" x14ac:dyDescent="0.3">
      <c r="B93" s="244"/>
      <c r="C93" s="251"/>
      <c r="D93" s="251"/>
      <c r="E93" s="251"/>
      <c r="F93" s="277"/>
      <c r="G93" s="251"/>
      <c r="H93" s="251"/>
      <c r="I93" s="277"/>
      <c r="J93" s="251"/>
      <c r="K93" s="251"/>
      <c r="L93" s="277"/>
      <c r="M93" s="251"/>
      <c r="N93" s="251"/>
      <c r="O93" s="277"/>
      <c r="P93" s="277"/>
      <c r="Q93" s="277"/>
      <c r="R93" s="277"/>
      <c r="S93" s="251"/>
      <c r="T93" s="251"/>
      <c r="U93" s="251"/>
      <c r="V93" s="251"/>
      <c r="W93" s="251"/>
      <c r="X93" s="251"/>
      <c r="Y93" s="251"/>
      <c r="Z93" s="251"/>
      <c r="AA93" s="251"/>
      <c r="AB93" s="277"/>
      <c r="AC93" s="251"/>
      <c r="AD93" s="251"/>
      <c r="AE93" s="309"/>
    </row>
  </sheetData>
  <sheetProtection password="DA6F" sheet="1" objects="1" scenarios="1" selectLockedCells="1"/>
  <mergeCells count="113">
    <mergeCell ref="V40:V41"/>
    <mergeCell ref="W40:W41"/>
    <mergeCell ref="B32:G32"/>
    <mergeCell ref="C40:E41"/>
    <mergeCell ref="G40:H41"/>
    <mergeCell ref="J40:K41"/>
    <mergeCell ref="M40:N41"/>
    <mergeCell ref="P40:Q41"/>
    <mergeCell ref="S40:T41"/>
    <mergeCell ref="B8:O8"/>
    <mergeCell ref="G36:H38"/>
    <mergeCell ref="J36:K38"/>
    <mergeCell ref="M36:N38"/>
    <mergeCell ref="P36:Q38"/>
    <mergeCell ref="S36:T38"/>
    <mergeCell ref="V45:V46"/>
    <mergeCell ref="W45:W46"/>
    <mergeCell ref="V43:V44"/>
    <mergeCell ref="W43:W44"/>
    <mergeCell ref="C45:E46"/>
    <mergeCell ref="G45:H46"/>
    <mergeCell ref="J45:K46"/>
    <mergeCell ref="M45:N46"/>
    <mergeCell ref="P45:P46"/>
    <mergeCell ref="Q45:Q46"/>
    <mergeCell ref="S45:S46"/>
    <mergeCell ref="T45:T46"/>
    <mergeCell ref="C43:E44"/>
    <mergeCell ref="G43:H44"/>
    <mergeCell ref="J43:K44"/>
    <mergeCell ref="M43:N44"/>
    <mergeCell ref="P43:P44"/>
    <mergeCell ref="Q43:Q44"/>
    <mergeCell ref="S43:S44"/>
    <mergeCell ref="T43:T44"/>
    <mergeCell ref="V72:V73"/>
    <mergeCell ref="W72:W73"/>
    <mergeCell ref="C75:E76"/>
    <mergeCell ref="G75:H76"/>
    <mergeCell ref="J75:K76"/>
    <mergeCell ref="M75:N76"/>
    <mergeCell ref="P75:P76"/>
    <mergeCell ref="Q75:Q76"/>
    <mergeCell ref="S75:S76"/>
    <mergeCell ref="T75:T76"/>
    <mergeCell ref="C72:E73"/>
    <mergeCell ref="G72:H73"/>
    <mergeCell ref="J72:K73"/>
    <mergeCell ref="M72:N73"/>
    <mergeCell ref="P72:Q73"/>
    <mergeCell ref="S72:T73"/>
    <mergeCell ref="B64:G64"/>
    <mergeCell ref="G68:H71"/>
    <mergeCell ref="J68:K71"/>
    <mergeCell ref="M68:N71"/>
    <mergeCell ref="P68:Q71"/>
    <mergeCell ref="S68:T71"/>
    <mergeCell ref="W77:W78"/>
    <mergeCell ref="V75:V76"/>
    <mergeCell ref="W75:W76"/>
    <mergeCell ref="C77:E78"/>
    <mergeCell ref="G77:H78"/>
    <mergeCell ref="J77:K78"/>
    <mergeCell ref="M77:N78"/>
    <mergeCell ref="P77:P78"/>
    <mergeCell ref="Q77:Q78"/>
    <mergeCell ref="S77:S78"/>
    <mergeCell ref="T77:T78"/>
    <mergeCell ref="AA38:AD38"/>
    <mergeCell ref="AA39:AD39"/>
    <mergeCell ref="Y34:AD36"/>
    <mergeCell ref="E14:R14"/>
    <mergeCell ref="E16:Q16"/>
    <mergeCell ref="E18:Q18"/>
    <mergeCell ref="E20:Q20"/>
    <mergeCell ref="E22:Q22"/>
    <mergeCell ref="E24:Q24"/>
    <mergeCell ref="E26:Q26"/>
    <mergeCell ref="V36:V38"/>
    <mergeCell ref="W36:W38"/>
    <mergeCell ref="Y49:AD49"/>
    <mergeCell ref="Y51:AA52"/>
    <mergeCell ref="AC51:AD52"/>
    <mergeCell ref="Y54:AA55"/>
    <mergeCell ref="AC54:AD55"/>
    <mergeCell ref="Y57:AA58"/>
    <mergeCell ref="AC57:AD58"/>
    <mergeCell ref="V68:V70"/>
    <mergeCell ref="W68:W70"/>
    <mergeCell ref="AA72:AD73"/>
    <mergeCell ref="AA75:AD76"/>
    <mergeCell ref="AA77:AD78"/>
    <mergeCell ref="S8:AE8"/>
    <mergeCell ref="Y90:AA91"/>
    <mergeCell ref="AC90:AD91"/>
    <mergeCell ref="AA70:AD70"/>
    <mergeCell ref="Y72:Z73"/>
    <mergeCell ref="Y75:Z76"/>
    <mergeCell ref="Y77:Z78"/>
    <mergeCell ref="Y82:AD82"/>
    <mergeCell ref="Y84:AA85"/>
    <mergeCell ref="AC84:AD85"/>
    <mergeCell ref="Y87:AA88"/>
    <mergeCell ref="AC87:AD88"/>
    <mergeCell ref="Y66:AD68"/>
    <mergeCell ref="AA71:AD71"/>
    <mergeCell ref="Y43:Z44"/>
    <mergeCell ref="Y45:Z46"/>
    <mergeCell ref="Y40:Z41"/>
    <mergeCell ref="AA40:AD41"/>
    <mergeCell ref="AA43:AD44"/>
    <mergeCell ref="AA45:AD46"/>
    <mergeCell ref="V77:V78"/>
  </mergeCells>
  <conditionalFormatting sqref="S43 Q42:R42 S45 Q47:R59 S40 R41">
    <cfRule type="cellIs" dxfId="152" priority="34" operator="equal">
      <formula>$U$2</formula>
    </cfRule>
  </conditionalFormatting>
  <conditionalFormatting sqref="R72:R78 Q79:R79">
    <cfRule type="cellIs" dxfId="151" priority="32" operator="equal">
      <formula>#REF!</formula>
    </cfRule>
  </conditionalFormatting>
  <conditionalFormatting sqref="R40">
    <cfRule type="cellIs" dxfId="150" priority="25" operator="equal">
      <formula>$U$2</formula>
    </cfRule>
  </conditionalFormatting>
  <conditionalFormatting sqref="S72">
    <cfRule type="cellIs" dxfId="149" priority="24" operator="equal">
      <formula>$U$2</formula>
    </cfRule>
  </conditionalFormatting>
  <conditionalFormatting sqref="P40">
    <cfRule type="cellIs" dxfId="148" priority="21" operator="equal">
      <formula>$U$2</formula>
    </cfRule>
  </conditionalFormatting>
  <conditionalFormatting sqref="P43 P45">
    <cfRule type="cellIs" dxfId="147" priority="19" operator="equal">
      <formula>$U$2</formula>
    </cfRule>
  </conditionalFormatting>
  <conditionalFormatting sqref="P72">
    <cfRule type="cellIs" dxfId="146" priority="17" operator="equal">
      <formula>$U$2</formula>
    </cfRule>
  </conditionalFormatting>
  <conditionalFormatting sqref="Q43:Q44">
    <cfRule type="expression" dxfId="145" priority="14">
      <formula>$P$43=""</formula>
    </cfRule>
  </conditionalFormatting>
  <conditionalFormatting sqref="T43:T44">
    <cfRule type="expression" dxfId="144" priority="11">
      <formula>$P$43=""</formula>
    </cfRule>
  </conditionalFormatting>
  <conditionalFormatting sqref="Q75:Q76">
    <cfRule type="expression" dxfId="143" priority="8">
      <formula>$P$75=""</formula>
    </cfRule>
  </conditionalFormatting>
  <conditionalFormatting sqref="Q77:Q78">
    <cfRule type="expression" dxfId="142" priority="7">
      <formula>$P$77=""</formula>
    </cfRule>
  </conditionalFormatting>
  <conditionalFormatting sqref="T75:T76">
    <cfRule type="expression" dxfId="141" priority="5">
      <formula>$P$75=""</formula>
    </cfRule>
  </conditionalFormatting>
  <conditionalFormatting sqref="T77:T78">
    <cfRule type="expression" dxfId="140" priority="4">
      <formula>$P$77=""</formula>
    </cfRule>
  </conditionalFormatting>
  <conditionalFormatting sqref="Q45:Q46">
    <cfRule type="expression" dxfId="139" priority="2">
      <formula>$P$45=""</formula>
    </cfRule>
  </conditionalFormatting>
  <conditionalFormatting sqref="T45:T46">
    <cfRule type="expression" dxfId="138" priority="1">
      <formula>$P$45=""</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3" operator="containsText" id="{2E2AD2D8-C1C4-4523-872B-1494E593DEC8}">
            <xm:f>NOT(ISERROR(SEARCH($M$40,P40)))</xm:f>
            <xm:f>$M$40</xm:f>
            <x14:dxf>
              <font>
                <color theme="0"/>
              </font>
            </x14:dxf>
          </x14:cfRule>
          <xm:sqref>S40:T42 S45 S43 P45</xm:sqref>
        </x14:conditionalFormatting>
        <x14:conditionalFormatting xmlns:xm="http://schemas.microsoft.com/office/excel/2006/main">
          <x14:cfRule type="containsText" priority="31" operator="containsText" id="{9F15938C-6A2D-48CE-ABB2-55278FD46D4B}">
            <xm:f>NOT(ISERROR(SEARCH($M$40+$M$72,S79)))</xm:f>
            <xm:f>$M$40+$M$72</xm:f>
            <x14:dxf>
              <font>
                <color theme="0"/>
              </font>
            </x14:dxf>
          </x14:cfRule>
          <xm:sqref>S79:T79</xm:sqref>
        </x14:conditionalFormatting>
        <x14:conditionalFormatting xmlns:xm="http://schemas.microsoft.com/office/excel/2006/main">
          <x14:cfRule type="containsText" priority="30" operator="containsText" id="{194901F1-8D8C-44A3-94DC-5EBC900F2A3E}">
            <xm:f>NOT(ISERROR(SEARCH(#REF!,R43)))</xm:f>
            <xm:f>#REF!</xm:f>
            <x14:dxf>
              <font>
                <color theme="0"/>
              </font>
            </x14:dxf>
          </x14:cfRule>
          <xm:sqref>R43:R46</xm:sqref>
        </x14:conditionalFormatting>
        <x14:conditionalFormatting xmlns:xm="http://schemas.microsoft.com/office/excel/2006/main">
          <x14:cfRule type="containsText" priority="23" operator="containsText" id="{92110351-9AAC-40DE-9061-3253847220B7}">
            <xm:f>NOT(ISERROR(SEARCH($M$40,S72)))</xm:f>
            <xm:f>$M$40</xm:f>
            <x14:dxf>
              <font>
                <color theme="0"/>
              </font>
            </x14:dxf>
          </x14:cfRule>
          <xm:sqref>S72:T74</xm:sqref>
        </x14:conditionalFormatting>
        <x14:conditionalFormatting xmlns:xm="http://schemas.microsoft.com/office/excel/2006/main">
          <x14:cfRule type="containsText" priority="22" operator="containsText" id="{4E07BB4B-BEC9-483A-9998-8D28CA02F775}">
            <xm:f>NOT(ISERROR(SEARCH($M$72,P75)))</xm:f>
            <xm:f>$M$72</xm:f>
            <x14:dxf>
              <font>
                <color theme="0"/>
              </font>
            </x14:dxf>
          </x14:cfRule>
          <xm:sqref>S75 S77 P77</xm:sqref>
        </x14:conditionalFormatting>
        <x14:conditionalFormatting xmlns:xm="http://schemas.microsoft.com/office/excel/2006/main">
          <x14:cfRule type="containsText" priority="20" operator="containsText" id="{628475D9-DF79-4F77-B66F-8527FEBEEDAD}">
            <xm:f>NOT(ISERROR(SEARCH($M$40,P40)))</xm:f>
            <xm:f>$M$40</xm:f>
            <x14:dxf>
              <font>
                <color theme="0"/>
              </font>
            </x14:dxf>
          </x14:cfRule>
          <xm:sqref>P40:Q41</xm:sqref>
        </x14:conditionalFormatting>
        <x14:conditionalFormatting xmlns:xm="http://schemas.microsoft.com/office/excel/2006/main">
          <x14:cfRule type="containsText" priority="18" operator="containsText" id="{F3616233-D7B5-45EF-8EAD-ACF40362953A}">
            <xm:f>NOT(ISERROR(SEARCH($M$40,P43)))</xm:f>
            <xm:f>$M$40</xm:f>
            <x14:dxf>
              <font>
                <color theme="0"/>
              </font>
            </x14:dxf>
          </x14:cfRule>
          <xm:sqref>P43</xm:sqref>
        </x14:conditionalFormatting>
        <x14:conditionalFormatting xmlns:xm="http://schemas.microsoft.com/office/excel/2006/main">
          <x14:cfRule type="containsText" priority="16" operator="containsText" id="{C5DE4D22-9683-4D1C-86D5-B776542CFEC0}">
            <xm:f>NOT(ISERROR(SEARCH($M$40,P72)))</xm:f>
            <xm:f>$M$40</xm:f>
            <x14:dxf>
              <font>
                <color theme="0"/>
              </font>
            </x14:dxf>
          </x14:cfRule>
          <xm:sqref>P72:Q74</xm:sqref>
        </x14:conditionalFormatting>
        <x14:conditionalFormatting xmlns:xm="http://schemas.microsoft.com/office/excel/2006/main">
          <x14:cfRule type="containsText" priority="15" operator="containsText" id="{C3DDD858-D2E4-4EC9-B3DC-08DBE54095F9}">
            <xm:f>NOT(ISERROR(SEARCH($M$72,P75)))</xm:f>
            <xm:f>$M$72</xm:f>
            <x14:dxf>
              <font>
                <color theme="0"/>
              </font>
            </x14:dxf>
          </x14:cfRule>
          <xm:sqref>P75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Y180"/>
  <sheetViews>
    <sheetView showGridLines="0" showRowColHeaders="0" zoomScale="75" zoomScaleNormal="75" workbookViewId="0">
      <selection activeCell="J20" sqref="J20:K21"/>
    </sheetView>
  </sheetViews>
  <sheetFormatPr baseColWidth="10" defaultRowHeight="15" x14ac:dyDescent="0.25"/>
  <cols>
    <col min="1" max="1" width="1.7109375" style="185" customWidth="1"/>
    <col min="2" max="2" width="2.7109375" style="185" customWidth="1"/>
    <col min="3" max="3" width="11.42578125" style="185"/>
    <col min="4" max="5" width="7.42578125" style="185" customWidth="1"/>
    <col min="6" max="6" width="0.85546875" style="192" customWidth="1"/>
    <col min="7" max="8" width="15.7109375" style="185" customWidth="1"/>
    <col min="9" max="9" width="0.28515625" style="186" customWidth="1"/>
    <col min="10" max="11" width="15.7109375" style="185" customWidth="1"/>
    <col min="12" max="12" width="0.28515625" style="186" customWidth="1"/>
    <col min="13" max="14" width="17.7109375" style="185" customWidth="1"/>
    <col min="15" max="15" width="0.28515625" style="186" customWidth="1"/>
    <col min="16" max="16" width="11.42578125" style="185"/>
    <col min="17" max="17" width="31.7109375" style="185" customWidth="1"/>
    <col min="18" max="18" width="0.28515625" style="186" customWidth="1"/>
    <col min="19" max="19" width="11.42578125" style="185"/>
    <col min="20" max="20" width="50.28515625" style="185" customWidth="1"/>
    <col min="21" max="21" width="12.7109375" style="185" customWidth="1"/>
    <col min="22" max="23" width="25.7109375" style="185" customWidth="1"/>
    <col min="24" max="24" width="3.28515625" style="185" customWidth="1"/>
    <col min="25" max="16384" width="11.42578125" style="185"/>
  </cols>
  <sheetData>
    <row r="2" spans="2:24" ht="23.25" customHeight="1" x14ac:dyDescent="0.25">
      <c r="P2" s="187"/>
      <c r="Q2" s="295">
        <v>100</v>
      </c>
      <c r="R2" s="296"/>
      <c r="S2" s="187"/>
      <c r="T2" s="187"/>
      <c r="U2" s="187"/>
      <c r="V2" s="187"/>
      <c r="W2" s="297"/>
    </row>
    <row r="3" spans="2:24" ht="15" customHeight="1" x14ac:dyDescent="0.25">
      <c r="P3" s="187"/>
      <c r="Q3" s="187"/>
      <c r="R3" s="188"/>
      <c r="S3" s="187"/>
      <c r="T3" s="187"/>
      <c r="U3" s="187"/>
      <c r="V3" s="187"/>
      <c r="W3" s="187"/>
    </row>
    <row r="4" spans="2:24" ht="15" customHeight="1" x14ac:dyDescent="0.25">
      <c r="P4" s="187"/>
      <c r="Q4" s="187"/>
      <c r="R4" s="188"/>
      <c r="S4" s="187"/>
      <c r="T4" s="187"/>
      <c r="U4" s="187"/>
      <c r="V4" s="187"/>
      <c r="W4" s="187"/>
    </row>
    <row r="5" spans="2:24" ht="15" customHeight="1" x14ac:dyDescent="0.25">
      <c r="P5" s="187"/>
      <c r="Q5" s="187"/>
      <c r="R5" s="188"/>
      <c r="S5" s="187"/>
      <c r="T5" s="187"/>
      <c r="U5" s="187"/>
      <c r="V5" s="187"/>
      <c r="W5" s="187"/>
    </row>
    <row r="6" spans="2:24" ht="15" customHeight="1" x14ac:dyDescent="0.35">
      <c r="D6" s="192"/>
      <c r="E6" s="192"/>
      <c r="G6" s="298"/>
      <c r="H6" s="299"/>
      <c r="I6" s="300"/>
      <c r="P6" s="187"/>
      <c r="Q6" s="187"/>
      <c r="R6" s="188"/>
      <c r="S6" s="187"/>
      <c r="T6" s="187"/>
      <c r="U6" s="187"/>
      <c r="V6" s="187"/>
      <c r="W6" s="187"/>
    </row>
    <row r="7" spans="2:24" ht="3.95" customHeight="1" x14ac:dyDescent="0.25">
      <c r="D7" s="192"/>
      <c r="E7" s="192"/>
    </row>
    <row r="8" spans="2:24" ht="30" customHeight="1" x14ac:dyDescent="0.25">
      <c r="B8" s="675" t="s">
        <v>89</v>
      </c>
      <c r="C8" s="675"/>
      <c r="D8" s="675"/>
      <c r="E8" s="675"/>
      <c r="F8" s="675"/>
      <c r="G8" s="675"/>
      <c r="H8" s="675"/>
      <c r="I8" s="675"/>
      <c r="J8" s="675"/>
      <c r="K8" s="675"/>
      <c r="L8" s="675"/>
      <c r="M8" s="675"/>
      <c r="N8" s="675"/>
      <c r="O8" s="675"/>
      <c r="P8" s="675"/>
      <c r="Q8" s="675"/>
      <c r="R8" s="301"/>
      <c r="S8" s="676" t="s">
        <v>613</v>
      </c>
      <c r="T8" s="676"/>
      <c r="U8" s="676"/>
      <c r="V8" s="676"/>
      <c r="W8" s="676"/>
      <c r="X8" s="676"/>
    </row>
    <row r="9" spans="2:24" ht="15" customHeight="1" x14ac:dyDescent="0.25"/>
    <row r="10" spans="2:24" ht="3.95" customHeight="1" x14ac:dyDescent="0.25"/>
    <row r="11" spans="2:24" ht="15.75" thickBot="1" x14ac:dyDescent="0.3"/>
    <row r="12" spans="2:24" s="197" customFormat="1" ht="24.95" customHeight="1" x14ac:dyDescent="0.25">
      <c r="B12" s="640" t="s">
        <v>180</v>
      </c>
      <c r="C12" s="641"/>
      <c r="D12" s="641"/>
      <c r="E12" s="641"/>
      <c r="F12" s="641"/>
      <c r="G12" s="641"/>
      <c r="H12" s="200"/>
      <c r="I12" s="201"/>
      <c r="J12" s="200"/>
      <c r="K12" s="200"/>
      <c r="L12" s="201"/>
      <c r="M12" s="200"/>
      <c r="N12" s="200"/>
      <c r="O12" s="201"/>
      <c r="P12" s="200"/>
      <c r="Q12" s="200"/>
      <c r="R12" s="201"/>
      <c r="S12" s="200"/>
      <c r="T12" s="200"/>
      <c r="U12" s="200"/>
      <c r="V12" s="200"/>
      <c r="W12" s="200"/>
      <c r="X12" s="302"/>
    </row>
    <row r="13" spans="2:24" ht="15.95" customHeight="1" x14ac:dyDescent="0.25">
      <c r="B13" s="303"/>
      <c r="C13" s="279"/>
      <c r="D13" s="279"/>
      <c r="E13" s="304"/>
      <c r="F13" s="304"/>
      <c r="G13" s="186"/>
      <c r="H13" s="207"/>
      <c r="J13" s="207"/>
      <c r="K13" s="207"/>
      <c r="M13" s="207"/>
      <c r="N13" s="207"/>
      <c r="P13" s="207"/>
      <c r="Q13" s="207"/>
      <c r="S13" s="207"/>
      <c r="T13" s="207"/>
      <c r="U13" s="207"/>
      <c r="V13" s="207"/>
      <c r="W13" s="207"/>
      <c r="X13" s="305"/>
    </row>
    <row r="14" spans="2:24" ht="15.95" customHeight="1" x14ac:dyDescent="0.25">
      <c r="B14" s="303"/>
      <c r="C14" s="704" t="s">
        <v>474</v>
      </c>
      <c r="D14" s="704"/>
      <c r="E14" s="704"/>
      <c r="F14" s="704"/>
      <c r="G14" s="704"/>
      <c r="H14" s="704"/>
      <c r="I14" s="704"/>
      <c r="J14" s="704"/>
      <c r="K14" s="207"/>
      <c r="M14" s="207"/>
      <c r="N14" s="207"/>
      <c r="P14" s="207"/>
      <c r="Q14" s="207"/>
      <c r="S14" s="207"/>
      <c r="T14" s="207"/>
      <c r="U14" s="207"/>
      <c r="V14" s="207"/>
      <c r="W14" s="207"/>
      <c r="X14" s="305"/>
    </row>
    <row r="15" spans="2:24" ht="24.95" customHeight="1" x14ac:dyDescent="0.25">
      <c r="B15" s="206"/>
      <c r="C15" s="207"/>
      <c r="D15" s="207"/>
      <c r="E15" s="207"/>
      <c r="F15" s="186"/>
      <c r="G15" s="207"/>
      <c r="H15" s="207"/>
      <c r="J15" s="207"/>
      <c r="K15" s="207"/>
      <c r="M15" s="207"/>
      <c r="N15" s="207"/>
      <c r="P15" s="207"/>
      <c r="Q15" s="207"/>
      <c r="S15" s="207"/>
      <c r="T15" s="207"/>
      <c r="U15" s="207"/>
      <c r="V15" s="216" t="s">
        <v>26</v>
      </c>
      <c r="W15" s="216" t="s">
        <v>27</v>
      </c>
      <c r="X15" s="305"/>
    </row>
    <row r="16" spans="2:24" ht="2.1" customHeight="1" x14ac:dyDescent="0.25">
      <c r="B16" s="206"/>
      <c r="C16" s="207"/>
      <c r="D16" s="207"/>
      <c r="E16" s="207"/>
      <c r="F16" s="186"/>
      <c r="G16" s="207"/>
      <c r="H16" s="207"/>
      <c r="J16" s="207"/>
      <c r="K16" s="207"/>
      <c r="M16" s="207"/>
      <c r="N16" s="207"/>
      <c r="P16" s="207"/>
      <c r="Q16" s="207"/>
      <c r="S16" s="207"/>
      <c r="T16" s="207"/>
      <c r="U16" s="207"/>
      <c r="V16" s="278"/>
      <c r="W16" s="278"/>
      <c r="X16" s="305"/>
    </row>
    <row r="17" spans="2:24" ht="15" customHeight="1" x14ac:dyDescent="0.25">
      <c r="B17" s="206"/>
      <c r="C17" s="186"/>
      <c r="D17" s="186"/>
      <c r="E17" s="186"/>
      <c r="F17" s="186"/>
      <c r="G17" s="642" t="s">
        <v>478</v>
      </c>
      <c r="H17" s="642"/>
      <c r="I17" s="283"/>
      <c r="J17" s="642" t="s">
        <v>268</v>
      </c>
      <c r="K17" s="642"/>
      <c r="L17" s="283"/>
      <c r="M17" s="720" t="s">
        <v>479</v>
      </c>
      <c r="N17" s="721"/>
      <c r="O17" s="283"/>
      <c r="P17" s="642" t="s">
        <v>269</v>
      </c>
      <c r="Q17" s="642"/>
      <c r="R17" s="283"/>
      <c r="S17" s="642" t="s">
        <v>480</v>
      </c>
      <c r="T17" s="642"/>
      <c r="U17" s="207"/>
      <c r="V17" s="649" t="s">
        <v>508</v>
      </c>
      <c r="W17" s="649" t="s">
        <v>610</v>
      </c>
      <c r="X17" s="305"/>
    </row>
    <row r="18" spans="2:24" ht="35.25" customHeight="1" x14ac:dyDescent="0.25">
      <c r="B18" s="206"/>
      <c r="C18" s="186"/>
      <c r="D18" s="186"/>
      <c r="E18" s="186"/>
      <c r="F18" s="186"/>
      <c r="G18" s="642"/>
      <c r="H18" s="642"/>
      <c r="I18" s="283"/>
      <c r="J18" s="642"/>
      <c r="K18" s="642"/>
      <c r="L18" s="283"/>
      <c r="M18" s="722"/>
      <c r="N18" s="723"/>
      <c r="O18" s="283"/>
      <c r="P18" s="642"/>
      <c r="Q18" s="642"/>
      <c r="R18" s="283"/>
      <c r="S18" s="642"/>
      <c r="T18" s="642"/>
      <c r="U18" s="207"/>
      <c r="V18" s="649"/>
      <c r="W18" s="649"/>
      <c r="X18" s="305"/>
    </row>
    <row r="19" spans="2:24" ht="3" customHeight="1" x14ac:dyDescent="0.25">
      <c r="B19" s="206"/>
      <c r="C19" s="186"/>
      <c r="D19" s="186"/>
      <c r="E19" s="186"/>
      <c r="F19" s="186"/>
      <c r="G19" s="272"/>
      <c r="H19" s="272"/>
      <c r="I19" s="272"/>
      <c r="J19" s="272"/>
      <c r="K19" s="272"/>
      <c r="L19" s="272"/>
      <c r="M19" s="272"/>
      <c r="N19" s="272"/>
      <c r="O19" s="272"/>
      <c r="P19" s="272"/>
      <c r="Q19" s="272"/>
      <c r="R19" s="272"/>
      <c r="S19" s="288"/>
      <c r="T19" s="288"/>
      <c r="U19" s="186"/>
      <c r="V19" s="285"/>
      <c r="W19" s="285"/>
      <c r="X19" s="305"/>
    </row>
    <row r="20" spans="2:24" ht="24.95" customHeight="1" x14ac:dyDescent="0.25">
      <c r="B20" s="206"/>
      <c r="C20" s="646" t="s">
        <v>475</v>
      </c>
      <c r="D20" s="646"/>
      <c r="E20" s="646"/>
      <c r="F20" s="288"/>
      <c r="G20" s="630">
        <v>16</v>
      </c>
      <c r="H20" s="647"/>
      <c r="I20" s="82"/>
      <c r="J20" s="648"/>
      <c r="K20" s="648"/>
      <c r="L20" s="82"/>
      <c r="M20" s="627">
        <f>J20*G20</f>
        <v>0</v>
      </c>
      <c r="N20" s="627"/>
      <c r="O20" s="82"/>
      <c r="P20" s="703"/>
      <c r="Q20" s="703"/>
      <c r="R20" s="306"/>
      <c r="S20" s="625"/>
      <c r="T20" s="626"/>
      <c r="U20" s="207"/>
      <c r="V20" s="1157" t="s">
        <v>28</v>
      </c>
      <c r="W20" s="707" t="s">
        <v>491</v>
      </c>
      <c r="X20" s="305"/>
    </row>
    <row r="21" spans="2:24" ht="24.95" customHeight="1" x14ac:dyDescent="0.25">
      <c r="B21" s="206"/>
      <c r="C21" s="646"/>
      <c r="D21" s="646"/>
      <c r="E21" s="646"/>
      <c r="F21" s="288"/>
      <c r="G21" s="630"/>
      <c r="H21" s="647"/>
      <c r="I21" s="82"/>
      <c r="J21" s="648"/>
      <c r="K21" s="648"/>
      <c r="L21" s="82"/>
      <c r="M21" s="627"/>
      <c r="N21" s="627"/>
      <c r="O21" s="82"/>
      <c r="P21" s="703"/>
      <c r="Q21" s="703"/>
      <c r="R21" s="306"/>
      <c r="S21" s="625"/>
      <c r="T21" s="626"/>
      <c r="U21" s="207"/>
      <c r="V21" s="708"/>
      <c r="W21" s="708"/>
      <c r="X21" s="305"/>
    </row>
    <row r="22" spans="2:24" s="186" customFormat="1" ht="3.95" customHeight="1" x14ac:dyDescent="0.25">
      <c r="B22" s="237"/>
      <c r="C22" s="288"/>
      <c r="D22" s="288"/>
      <c r="E22" s="288"/>
      <c r="F22" s="288"/>
      <c r="G22" s="126"/>
      <c r="H22" s="126"/>
      <c r="I22" s="126"/>
      <c r="J22" s="127"/>
      <c r="K22" s="127"/>
      <c r="L22" s="126"/>
      <c r="M22" s="127"/>
      <c r="N22" s="127"/>
      <c r="O22" s="126"/>
      <c r="P22" s="196"/>
      <c r="Q22" s="196"/>
      <c r="R22" s="196"/>
      <c r="S22" s="307"/>
      <c r="T22" s="307"/>
      <c r="V22" s="126"/>
      <c r="W22" s="126"/>
      <c r="X22" s="308"/>
    </row>
    <row r="23" spans="2:24" ht="24.95" customHeight="1" x14ac:dyDescent="0.25">
      <c r="B23" s="206"/>
      <c r="C23" s="646" t="s">
        <v>476</v>
      </c>
      <c r="D23" s="646"/>
      <c r="E23" s="646"/>
      <c r="F23" s="288"/>
      <c r="G23" s="669">
        <v>16</v>
      </c>
      <c r="H23" s="670"/>
      <c r="I23" s="126"/>
      <c r="J23" s="671"/>
      <c r="K23" s="672"/>
      <c r="L23" s="126"/>
      <c r="M23" s="673">
        <f t="shared" ref="M23" si="0">J23*G23</f>
        <v>0</v>
      </c>
      <c r="N23" s="674"/>
      <c r="O23" s="126"/>
      <c r="P23" s="717" t="str">
        <f>IFERROR($M$20/M23,"")</f>
        <v/>
      </c>
      <c r="Q23" s="709" t="s">
        <v>481</v>
      </c>
      <c r="R23" s="236"/>
      <c r="S23" s="719">
        <f>IFERROR($M$20-M23,"")</f>
        <v>0</v>
      </c>
      <c r="T23" s="709" t="s">
        <v>482</v>
      </c>
      <c r="U23" s="207"/>
      <c r="V23" s="1132" t="s">
        <v>28</v>
      </c>
      <c r="W23" s="707" t="s">
        <v>491</v>
      </c>
      <c r="X23" s="305"/>
    </row>
    <row r="24" spans="2:24" ht="24.95" customHeight="1" x14ac:dyDescent="0.25">
      <c r="B24" s="206"/>
      <c r="C24" s="646"/>
      <c r="D24" s="646"/>
      <c r="E24" s="646"/>
      <c r="F24" s="288"/>
      <c r="G24" s="651"/>
      <c r="H24" s="652"/>
      <c r="I24" s="126"/>
      <c r="J24" s="655"/>
      <c r="K24" s="656"/>
      <c r="L24" s="126"/>
      <c r="M24" s="659"/>
      <c r="N24" s="660"/>
      <c r="O24" s="126"/>
      <c r="P24" s="718"/>
      <c r="Q24" s="710"/>
      <c r="R24" s="236"/>
      <c r="S24" s="639"/>
      <c r="T24" s="710"/>
      <c r="U24" s="207"/>
      <c r="V24" s="618"/>
      <c r="W24" s="708"/>
      <c r="X24" s="305"/>
    </row>
    <row r="25" spans="2:24" ht="24.95" customHeight="1" x14ac:dyDescent="0.25">
      <c r="B25" s="206"/>
      <c r="C25" s="667" t="s">
        <v>477</v>
      </c>
      <c r="D25" s="667"/>
      <c r="E25" s="667"/>
      <c r="F25" s="288"/>
      <c r="G25" s="651">
        <v>16</v>
      </c>
      <c r="H25" s="652"/>
      <c r="I25" s="126"/>
      <c r="J25" s="655"/>
      <c r="K25" s="656"/>
      <c r="L25" s="126"/>
      <c r="M25" s="659">
        <f t="shared" ref="M25" si="1">J25*G25</f>
        <v>0</v>
      </c>
      <c r="N25" s="660"/>
      <c r="O25" s="126"/>
      <c r="P25" s="715" t="str">
        <f>IFERROR($M$20/M25,"")</f>
        <v/>
      </c>
      <c r="Q25" s="709" t="s">
        <v>483</v>
      </c>
      <c r="R25" s="236"/>
      <c r="S25" s="638">
        <f>IFERROR($M$20-M25,"")</f>
        <v>0</v>
      </c>
      <c r="T25" s="709" t="s">
        <v>484</v>
      </c>
      <c r="U25" s="207"/>
      <c r="V25" s="1156" t="s">
        <v>28</v>
      </c>
      <c r="W25" s="707" t="s">
        <v>491</v>
      </c>
      <c r="X25" s="305"/>
    </row>
    <row r="26" spans="2:24" ht="24.95" customHeight="1" x14ac:dyDescent="0.25">
      <c r="B26" s="206"/>
      <c r="C26" s="668"/>
      <c r="D26" s="668"/>
      <c r="E26" s="668"/>
      <c r="F26" s="288"/>
      <c r="G26" s="686"/>
      <c r="H26" s="687"/>
      <c r="I26" s="126"/>
      <c r="J26" s="688"/>
      <c r="K26" s="689"/>
      <c r="L26" s="126"/>
      <c r="M26" s="690"/>
      <c r="N26" s="691"/>
      <c r="O26" s="126"/>
      <c r="P26" s="716"/>
      <c r="Q26" s="710"/>
      <c r="R26" s="236"/>
      <c r="S26" s="678"/>
      <c r="T26" s="710"/>
      <c r="U26" s="207"/>
      <c r="V26" s="706"/>
      <c r="W26" s="708"/>
      <c r="X26" s="305"/>
    </row>
    <row r="27" spans="2:24" x14ac:dyDescent="0.25">
      <c r="B27" s="237"/>
      <c r="C27" s="288"/>
      <c r="D27" s="288"/>
      <c r="E27" s="288"/>
      <c r="F27" s="288"/>
      <c r="G27" s="126"/>
      <c r="H27" s="184"/>
      <c r="I27" s="126"/>
      <c r="J27" s="184"/>
      <c r="K27" s="184"/>
      <c r="L27" s="126"/>
      <c r="M27" s="184"/>
      <c r="N27" s="184"/>
      <c r="O27" s="126"/>
      <c r="P27" s="241"/>
      <c r="Q27" s="241"/>
      <c r="R27" s="236"/>
      <c r="S27" s="243"/>
      <c r="T27" s="243"/>
      <c r="U27" s="207"/>
      <c r="V27" s="184"/>
      <c r="W27" s="184"/>
      <c r="X27" s="305"/>
    </row>
    <row r="28" spans="2:24" x14ac:dyDescent="0.25">
      <c r="B28" s="206"/>
      <c r="C28" s="233"/>
      <c r="D28" s="233"/>
      <c r="E28" s="233"/>
      <c r="F28" s="272"/>
      <c r="G28" s="184"/>
      <c r="H28" s="184"/>
      <c r="I28" s="126"/>
      <c r="J28" s="184"/>
      <c r="K28" s="184"/>
      <c r="L28" s="126"/>
      <c r="M28" s="184"/>
      <c r="N28" s="184"/>
      <c r="O28" s="126"/>
      <c r="P28" s="241"/>
      <c r="Q28" s="241"/>
      <c r="R28" s="236"/>
      <c r="S28" s="683"/>
      <c r="T28" s="683"/>
      <c r="U28" s="207"/>
      <c r="V28" s="184"/>
      <c r="W28" s="184"/>
      <c r="X28" s="305"/>
    </row>
    <row r="29" spans="2:24" x14ac:dyDescent="0.25">
      <c r="B29" s="206"/>
      <c r="C29" s="233"/>
      <c r="D29" s="233"/>
      <c r="E29" s="233"/>
      <c r="F29" s="272"/>
      <c r="G29" s="184"/>
      <c r="H29" s="184"/>
      <c r="I29" s="126"/>
      <c r="J29" s="184"/>
      <c r="K29" s="184"/>
      <c r="L29" s="126"/>
      <c r="M29" s="184"/>
      <c r="N29" s="184"/>
      <c r="O29" s="126"/>
      <c r="P29" s="241"/>
      <c r="Q29" s="241"/>
      <c r="R29" s="236"/>
      <c r="S29" s="243"/>
      <c r="T29" s="243"/>
      <c r="U29" s="207"/>
      <c r="V29" s="184"/>
      <c r="W29" s="184"/>
      <c r="X29" s="305"/>
    </row>
    <row r="30" spans="2:24" x14ac:dyDescent="0.25">
      <c r="B30" s="206"/>
      <c r="C30" s="233"/>
      <c r="D30" s="233"/>
      <c r="E30" s="233"/>
      <c r="F30" s="272"/>
      <c r="G30" s="184"/>
      <c r="H30" s="184"/>
      <c r="I30" s="126"/>
      <c r="J30" s="184"/>
      <c r="K30" s="184"/>
      <c r="L30" s="126"/>
      <c r="M30" s="184"/>
      <c r="N30" s="184"/>
      <c r="O30" s="126"/>
      <c r="P30" s="241"/>
      <c r="Q30" s="241"/>
      <c r="R30" s="236"/>
      <c r="S30" s="243"/>
      <c r="T30" s="243"/>
      <c r="U30" s="207"/>
      <c r="V30" s="184"/>
      <c r="W30" s="184"/>
      <c r="X30" s="305"/>
    </row>
    <row r="31" spans="2:24" ht="15.75" customHeight="1" x14ac:dyDescent="0.25">
      <c r="B31" s="206"/>
      <c r="C31" s="704" t="s">
        <v>492</v>
      </c>
      <c r="D31" s="704"/>
      <c r="E31" s="704"/>
      <c r="F31" s="704"/>
      <c r="G31" s="704"/>
      <c r="H31" s="704"/>
      <c r="I31" s="704"/>
      <c r="J31" s="704"/>
      <c r="K31" s="704"/>
      <c r="L31" s="704"/>
      <c r="M31" s="704"/>
      <c r="N31" s="704"/>
      <c r="P31" s="207"/>
      <c r="Q31" s="207"/>
      <c r="S31" s="207"/>
      <c r="T31" s="207"/>
      <c r="U31" s="207"/>
      <c r="V31" s="207"/>
      <c r="W31" s="207"/>
      <c r="X31" s="305"/>
    </row>
    <row r="32" spans="2:24" ht="24.95" customHeight="1" x14ac:dyDescent="0.25">
      <c r="B32" s="206"/>
      <c r="C32" s="207"/>
      <c r="D32" s="207"/>
      <c r="E32" s="207"/>
      <c r="F32" s="186"/>
      <c r="G32" s="207"/>
      <c r="H32" s="207"/>
      <c r="J32" s="207"/>
      <c r="K32" s="207"/>
      <c r="M32" s="207"/>
      <c r="N32" s="207"/>
      <c r="P32" s="207"/>
      <c r="Q32" s="207"/>
      <c r="S32" s="207"/>
      <c r="T32" s="207"/>
      <c r="U32" s="207"/>
      <c r="V32" s="278"/>
      <c r="W32" s="278"/>
      <c r="X32" s="305"/>
    </row>
    <row r="33" spans="2:24" ht="2.1" customHeight="1" x14ac:dyDescent="0.25">
      <c r="B33" s="206"/>
      <c r="C33" s="207"/>
      <c r="D33" s="207"/>
      <c r="E33" s="207"/>
      <c r="F33" s="186"/>
      <c r="G33" s="207"/>
      <c r="H33" s="207"/>
      <c r="J33" s="207"/>
      <c r="K33" s="207"/>
      <c r="M33" s="207"/>
      <c r="N33" s="207"/>
      <c r="P33" s="207"/>
      <c r="Q33" s="207"/>
      <c r="S33" s="207"/>
      <c r="T33" s="207"/>
      <c r="U33" s="207"/>
      <c r="V33" s="278"/>
      <c r="W33" s="278"/>
      <c r="X33" s="305"/>
    </row>
    <row r="34" spans="2:24" ht="15" customHeight="1" x14ac:dyDescent="0.25">
      <c r="B34" s="206"/>
      <c r="C34" s="186"/>
      <c r="D34" s="186"/>
      <c r="E34" s="186"/>
      <c r="F34" s="186"/>
      <c r="G34" s="642" t="s">
        <v>493</v>
      </c>
      <c r="H34" s="642"/>
      <c r="I34" s="283"/>
      <c r="J34" s="642" t="s">
        <v>268</v>
      </c>
      <c r="K34" s="642"/>
      <c r="L34" s="283"/>
      <c r="M34" s="720" t="s">
        <v>494</v>
      </c>
      <c r="N34" s="721"/>
      <c r="O34" s="283"/>
      <c r="P34" s="642" t="s">
        <v>269</v>
      </c>
      <c r="Q34" s="642"/>
      <c r="R34" s="283"/>
      <c r="S34" s="642" t="s">
        <v>495</v>
      </c>
      <c r="T34" s="642"/>
      <c r="U34" s="207"/>
      <c r="V34" s="702"/>
      <c r="W34" s="702"/>
      <c r="X34" s="305"/>
    </row>
    <row r="35" spans="2:24" ht="35.25" customHeight="1" x14ac:dyDescent="0.25">
      <c r="B35" s="206"/>
      <c r="C35" s="186"/>
      <c r="D35" s="186"/>
      <c r="E35" s="186"/>
      <c r="F35" s="186"/>
      <c r="G35" s="642"/>
      <c r="H35" s="642"/>
      <c r="I35" s="283"/>
      <c r="J35" s="642"/>
      <c r="K35" s="642"/>
      <c r="L35" s="283"/>
      <c r="M35" s="722"/>
      <c r="N35" s="723"/>
      <c r="O35" s="283"/>
      <c r="P35" s="642"/>
      <c r="Q35" s="642"/>
      <c r="R35" s="283"/>
      <c r="S35" s="642"/>
      <c r="T35" s="642"/>
      <c r="U35" s="207"/>
      <c r="V35" s="702"/>
      <c r="W35" s="702"/>
      <c r="X35" s="305"/>
    </row>
    <row r="36" spans="2:24" ht="3.95" customHeight="1" x14ac:dyDescent="0.25">
      <c r="B36" s="206"/>
      <c r="C36" s="186"/>
      <c r="D36" s="186"/>
      <c r="E36" s="186"/>
      <c r="F36" s="186"/>
      <c r="G36" s="272"/>
      <c r="H36" s="272"/>
      <c r="I36" s="272"/>
      <c r="J36" s="272"/>
      <c r="K36" s="272"/>
      <c r="L36" s="272"/>
      <c r="M36" s="272"/>
      <c r="N36" s="272"/>
      <c r="O36" s="272"/>
      <c r="P36" s="272"/>
      <c r="Q36" s="272"/>
      <c r="R36" s="272"/>
      <c r="S36" s="288"/>
      <c r="T36" s="288"/>
      <c r="U36" s="186"/>
      <c r="V36" s="285"/>
      <c r="W36" s="285"/>
      <c r="X36" s="305"/>
    </row>
    <row r="37" spans="2:24" ht="24.95" customHeight="1" x14ac:dyDescent="0.25">
      <c r="B37" s="206"/>
      <c r="C37" s="646" t="s">
        <v>475</v>
      </c>
      <c r="D37" s="646"/>
      <c r="E37" s="646"/>
      <c r="F37" s="288"/>
      <c r="G37" s="630">
        <v>12</v>
      </c>
      <c r="H37" s="647"/>
      <c r="I37" s="82"/>
      <c r="J37" s="648"/>
      <c r="K37" s="648"/>
      <c r="L37" s="82"/>
      <c r="M37" s="627">
        <f>J37*G37</f>
        <v>0</v>
      </c>
      <c r="N37" s="627"/>
      <c r="O37" s="82"/>
      <c r="P37" s="703"/>
      <c r="Q37" s="703"/>
      <c r="R37" s="306"/>
      <c r="S37" s="625"/>
      <c r="T37" s="626"/>
      <c r="U37" s="207"/>
      <c r="V37" s="685"/>
      <c r="W37" s="685"/>
      <c r="X37" s="305"/>
    </row>
    <row r="38" spans="2:24" ht="24.95" customHeight="1" x14ac:dyDescent="0.25">
      <c r="B38" s="206"/>
      <c r="C38" s="646"/>
      <c r="D38" s="646"/>
      <c r="E38" s="646"/>
      <c r="F38" s="288"/>
      <c r="G38" s="630"/>
      <c r="H38" s="647"/>
      <c r="I38" s="82"/>
      <c r="J38" s="648"/>
      <c r="K38" s="648"/>
      <c r="L38" s="82"/>
      <c r="M38" s="627"/>
      <c r="N38" s="627"/>
      <c r="O38" s="82"/>
      <c r="P38" s="703"/>
      <c r="Q38" s="703"/>
      <c r="R38" s="306"/>
      <c r="S38" s="625"/>
      <c r="T38" s="626"/>
      <c r="U38" s="207"/>
      <c r="V38" s="685"/>
      <c r="W38" s="685"/>
      <c r="X38" s="305"/>
    </row>
    <row r="39" spans="2:24" ht="3.95" customHeight="1" x14ac:dyDescent="0.25">
      <c r="B39" s="206"/>
      <c r="C39" s="288"/>
      <c r="D39" s="288"/>
      <c r="E39" s="288"/>
      <c r="F39" s="288"/>
      <c r="G39" s="126"/>
      <c r="H39" s="126"/>
      <c r="I39" s="126"/>
      <c r="J39" s="127"/>
      <c r="K39" s="127"/>
      <c r="L39" s="126"/>
      <c r="M39" s="127"/>
      <c r="N39" s="127"/>
      <c r="O39" s="126"/>
      <c r="P39" s="196"/>
      <c r="Q39" s="196"/>
      <c r="R39" s="196"/>
      <c r="S39" s="307"/>
      <c r="T39" s="307"/>
      <c r="U39" s="186"/>
      <c r="V39" s="126"/>
      <c r="W39" s="126"/>
      <c r="X39" s="305"/>
    </row>
    <row r="40" spans="2:24" ht="24.95" customHeight="1" x14ac:dyDescent="0.25">
      <c r="B40" s="206"/>
      <c r="C40" s="646" t="s">
        <v>476</v>
      </c>
      <c r="D40" s="646"/>
      <c r="E40" s="646"/>
      <c r="F40" s="288"/>
      <c r="G40" s="669">
        <v>12</v>
      </c>
      <c r="H40" s="670"/>
      <c r="I40" s="126"/>
      <c r="J40" s="671"/>
      <c r="K40" s="672"/>
      <c r="L40" s="126"/>
      <c r="M40" s="673">
        <f t="shared" ref="M40" si="2">J40*G40</f>
        <v>0</v>
      </c>
      <c r="N40" s="674"/>
      <c r="O40" s="126"/>
      <c r="P40" s="713" t="str">
        <f>IFERROR(M37/M40,"")</f>
        <v/>
      </c>
      <c r="Q40" s="709" t="s">
        <v>481</v>
      </c>
      <c r="R40" s="236"/>
      <c r="S40" s="638">
        <f>IFERROR(M37-M40,"")</f>
        <v>0</v>
      </c>
      <c r="T40" s="709" t="s">
        <v>496</v>
      </c>
      <c r="U40" s="207"/>
      <c r="V40" s="685"/>
      <c r="W40" s="685"/>
      <c r="X40" s="305"/>
    </row>
    <row r="41" spans="2:24" ht="24.95" customHeight="1" x14ac:dyDescent="0.25">
      <c r="B41" s="206"/>
      <c r="C41" s="646"/>
      <c r="D41" s="646"/>
      <c r="E41" s="646"/>
      <c r="F41" s="288"/>
      <c r="G41" s="651"/>
      <c r="H41" s="652"/>
      <c r="I41" s="126"/>
      <c r="J41" s="655"/>
      <c r="K41" s="656"/>
      <c r="L41" s="126"/>
      <c r="M41" s="659"/>
      <c r="N41" s="660"/>
      <c r="O41" s="126"/>
      <c r="P41" s="714"/>
      <c r="Q41" s="710"/>
      <c r="R41" s="236"/>
      <c r="S41" s="679"/>
      <c r="T41" s="710"/>
      <c r="U41" s="207"/>
      <c r="V41" s="685"/>
      <c r="W41" s="685"/>
      <c r="X41" s="305"/>
    </row>
    <row r="42" spans="2:24" ht="24.95" customHeight="1" x14ac:dyDescent="0.25">
      <c r="B42" s="206"/>
      <c r="C42" s="667" t="s">
        <v>477</v>
      </c>
      <c r="D42" s="667"/>
      <c r="E42" s="667"/>
      <c r="F42" s="288"/>
      <c r="G42" s="651">
        <v>12</v>
      </c>
      <c r="H42" s="652"/>
      <c r="I42" s="126"/>
      <c r="J42" s="655"/>
      <c r="K42" s="656"/>
      <c r="L42" s="126"/>
      <c r="M42" s="659">
        <f t="shared" ref="M42" si="3">J42*G42</f>
        <v>0</v>
      </c>
      <c r="N42" s="660"/>
      <c r="O42" s="126"/>
      <c r="P42" s="711" t="str">
        <f>IFERROR(M37/M42,"")</f>
        <v/>
      </c>
      <c r="Q42" s="709" t="s">
        <v>483</v>
      </c>
      <c r="R42" s="236"/>
      <c r="S42" s="680">
        <f>IFERROR(M37-M42,"")</f>
        <v>0</v>
      </c>
      <c r="T42" s="709" t="s">
        <v>497</v>
      </c>
      <c r="U42" s="207"/>
      <c r="V42" s="685"/>
      <c r="W42" s="685"/>
      <c r="X42" s="305"/>
    </row>
    <row r="43" spans="2:24" ht="24.95" customHeight="1" x14ac:dyDescent="0.25">
      <c r="B43" s="206"/>
      <c r="C43" s="668"/>
      <c r="D43" s="668"/>
      <c r="E43" s="668"/>
      <c r="F43" s="288"/>
      <c r="G43" s="686"/>
      <c r="H43" s="687"/>
      <c r="I43" s="126"/>
      <c r="J43" s="688"/>
      <c r="K43" s="689"/>
      <c r="L43" s="126"/>
      <c r="M43" s="690"/>
      <c r="N43" s="691"/>
      <c r="O43" s="126"/>
      <c r="P43" s="712"/>
      <c r="Q43" s="710"/>
      <c r="R43" s="236"/>
      <c r="S43" s="678"/>
      <c r="T43" s="710"/>
      <c r="U43" s="207"/>
      <c r="V43" s="685"/>
      <c r="W43" s="685"/>
      <c r="X43" s="305"/>
    </row>
    <row r="44" spans="2:24" x14ac:dyDescent="0.25">
      <c r="B44" s="206"/>
      <c r="C44" s="288"/>
      <c r="D44" s="288"/>
      <c r="E44" s="288"/>
      <c r="F44" s="288"/>
      <c r="G44" s="126"/>
      <c r="H44" s="184"/>
      <c r="I44" s="126"/>
      <c r="J44" s="184"/>
      <c r="K44" s="184"/>
      <c r="L44" s="126"/>
      <c r="M44" s="184"/>
      <c r="N44" s="184"/>
      <c r="O44" s="126"/>
      <c r="P44" s="241"/>
      <c r="Q44" s="241"/>
      <c r="R44" s="236"/>
      <c r="S44" s="243"/>
      <c r="T44" s="243"/>
      <c r="U44" s="207"/>
      <c r="V44" s="184"/>
      <c r="W44" s="184"/>
      <c r="X44" s="305"/>
    </row>
    <row r="45" spans="2:24" x14ac:dyDescent="0.25">
      <c r="B45" s="206"/>
      <c r="C45" s="233"/>
      <c r="D45" s="233"/>
      <c r="E45" s="233"/>
      <c r="F45" s="272"/>
      <c r="G45" s="184"/>
      <c r="H45" s="184"/>
      <c r="I45" s="126"/>
      <c r="J45" s="184"/>
      <c r="K45" s="184"/>
      <c r="L45" s="126"/>
      <c r="M45" s="184"/>
      <c r="N45" s="184"/>
      <c r="O45" s="126"/>
      <c r="P45" s="241"/>
      <c r="Q45" s="241"/>
      <c r="R45" s="236"/>
      <c r="S45" s="243"/>
      <c r="T45" s="243"/>
      <c r="U45" s="207"/>
      <c r="V45" s="184"/>
      <c r="W45" s="184"/>
      <c r="X45" s="305"/>
    </row>
    <row r="46" spans="2:24" x14ac:dyDescent="0.25">
      <c r="B46" s="206"/>
      <c r="C46" s="233"/>
      <c r="D46" s="233"/>
      <c r="E46" s="233"/>
      <c r="F46" s="272"/>
      <c r="G46" s="184"/>
      <c r="H46" s="184"/>
      <c r="I46" s="126"/>
      <c r="J46" s="184"/>
      <c r="K46" s="184"/>
      <c r="L46" s="126"/>
      <c r="M46" s="184"/>
      <c r="N46" s="184"/>
      <c r="O46" s="126"/>
      <c r="P46" s="241"/>
      <c r="Q46" s="241"/>
      <c r="R46" s="236"/>
      <c r="S46" s="243"/>
      <c r="T46" s="243"/>
      <c r="U46" s="207"/>
      <c r="V46" s="184"/>
      <c r="W46" s="184"/>
      <c r="X46" s="305"/>
    </row>
    <row r="47" spans="2:24" x14ac:dyDescent="0.25">
      <c r="B47" s="206"/>
      <c r="C47" s="233"/>
      <c r="D47" s="233"/>
      <c r="E47" s="233"/>
      <c r="F47" s="272"/>
      <c r="G47" s="184"/>
      <c r="H47" s="184"/>
      <c r="I47" s="126"/>
      <c r="J47" s="184"/>
      <c r="K47" s="184"/>
      <c r="L47" s="126"/>
      <c r="M47" s="184"/>
      <c r="N47" s="184"/>
      <c r="O47" s="126"/>
      <c r="P47" s="241"/>
      <c r="Q47" s="241"/>
      <c r="R47" s="236"/>
      <c r="S47" s="243"/>
      <c r="T47" s="243"/>
      <c r="U47" s="207"/>
      <c r="V47" s="184"/>
      <c r="W47" s="184"/>
      <c r="X47" s="305"/>
    </row>
    <row r="48" spans="2:24" ht="15.75" customHeight="1" x14ac:dyDescent="0.25">
      <c r="B48" s="206"/>
      <c r="C48" s="704" t="s">
        <v>498</v>
      </c>
      <c r="D48" s="704"/>
      <c r="E48" s="704"/>
      <c r="F48" s="704"/>
      <c r="G48" s="704"/>
      <c r="H48" s="704"/>
      <c r="I48" s="704"/>
      <c r="J48" s="704"/>
      <c r="K48" s="704"/>
      <c r="L48" s="704"/>
      <c r="M48" s="704"/>
      <c r="N48" s="704"/>
      <c r="P48" s="207"/>
      <c r="Q48" s="207"/>
      <c r="S48" s="207"/>
      <c r="T48" s="207"/>
      <c r="U48" s="207"/>
      <c r="V48" s="207"/>
      <c r="W48" s="207"/>
      <c r="X48" s="305"/>
    </row>
    <row r="49" spans="2:24" ht="24.95" customHeight="1" x14ac:dyDescent="0.25">
      <c r="B49" s="206"/>
      <c r="C49" s="207"/>
      <c r="D49" s="207"/>
      <c r="E49" s="207"/>
      <c r="F49" s="186"/>
      <c r="G49" s="207"/>
      <c r="H49" s="207"/>
      <c r="J49" s="207"/>
      <c r="K49" s="207"/>
      <c r="M49" s="207"/>
      <c r="N49" s="207"/>
      <c r="P49" s="207"/>
      <c r="Q49" s="207"/>
      <c r="S49" s="207"/>
      <c r="T49" s="207"/>
      <c r="U49" s="207"/>
      <c r="V49" s="278"/>
      <c r="W49" s="278"/>
      <c r="X49" s="305"/>
    </row>
    <row r="50" spans="2:24" ht="1.5" customHeight="1" x14ac:dyDescent="0.25">
      <c r="B50" s="206"/>
      <c r="C50" s="207"/>
      <c r="D50" s="207"/>
      <c r="E50" s="207"/>
      <c r="F50" s="186"/>
      <c r="G50" s="207"/>
      <c r="H50" s="207"/>
      <c r="J50" s="207"/>
      <c r="K50" s="207"/>
      <c r="M50" s="207"/>
      <c r="N50" s="207"/>
      <c r="P50" s="207"/>
      <c r="Q50" s="207"/>
      <c r="S50" s="207"/>
      <c r="T50" s="207"/>
      <c r="U50" s="207"/>
      <c r="V50" s="278"/>
      <c r="W50" s="278"/>
      <c r="X50" s="305"/>
    </row>
    <row r="51" spans="2:24" ht="15" customHeight="1" x14ac:dyDescent="0.25">
      <c r="B51" s="206"/>
      <c r="C51" s="186"/>
      <c r="D51" s="186"/>
      <c r="E51" s="186"/>
      <c r="F51" s="186"/>
      <c r="G51" s="642" t="s">
        <v>493</v>
      </c>
      <c r="H51" s="642"/>
      <c r="I51" s="283"/>
      <c r="J51" s="642" t="s">
        <v>268</v>
      </c>
      <c r="K51" s="642"/>
      <c r="L51" s="283"/>
      <c r="M51" s="720" t="s">
        <v>494</v>
      </c>
      <c r="N51" s="721"/>
      <c r="O51" s="283"/>
      <c r="P51" s="642" t="s">
        <v>269</v>
      </c>
      <c r="Q51" s="642"/>
      <c r="R51" s="283"/>
      <c r="S51" s="642" t="s">
        <v>495</v>
      </c>
      <c r="T51" s="642"/>
      <c r="U51" s="207"/>
      <c r="V51" s="702"/>
      <c r="W51" s="702"/>
      <c r="X51" s="305"/>
    </row>
    <row r="52" spans="2:24" ht="35.1" customHeight="1" x14ac:dyDescent="0.25">
      <c r="B52" s="206"/>
      <c r="C52" s="186"/>
      <c r="D52" s="186"/>
      <c r="E52" s="186"/>
      <c r="F52" s="186"/>
      <c r="G52" s="642"/>
      <c r="H52" s="642"/>
      <c r="I52" s="283"/>
      <c r="J52" s="642"/>
      <c r="K52" s="642"/>
      <c r="L52" s="283"/>
      <c r="M52" s="722"/>
      <c r="N52" s="723"/>
      <c r="O52" s="283"/>
      <c r="P52" s="642"/>
      <c r="Q52" s="642"/>
      <c r="R52" s="283"/>
      <c r="S52" s="642"/>
      <c r="T52" s="642"/>
      <c r="U52" s="207"/>
      <c r="V52" s="702"/>
      <c r="W52" s="702"/>
      <c r="X52" s="305"/>
    </row>
    <row r="53" spans="2:24" ht="3.95" customHeight="1" x14ac:dyDescent="0.25">
      <c r="B53" s="206"/>
      <c r="C53" s="186"/>
      <c r="D53" s="186"/>
      <c r="E53" s="186"/>
      <c r="F53" s="186"/>
      <c r="G53" s="272"/>
      <c r="H53" s="272"/>
      <c r="I53" s="272"/>
      <c r="J53" s="272"/>
      <c r="K53" s="272"/>
      <c r="L53" s="272"/>
      <c r="M53" s="272"/>
      <c r="N53" s="272"/>
      <c r="O53" s="272"/>
      <c r="P53" s="272"/>
      <c r="Q53" s="272"/>
      <c r="R53" s="272"/>
      <c r="S53" s="288"/>
      <c r="T53" s="288"/>
      <c r="U53" s="186"/>
      <c r="V53" s="285"/>
      <c r="W53" s="285"/>
      <c r="X53" s="305"/>
    </row>
    <row r="54" spans="2:24" ht="24.95" customHeight="1" x14ac:dyDescent="0.25">
      <c r="B54" s="206"/>
      <c r="C54" s="646" t="s">
        <v>475</v>
      </c>
      <c r="D54" s="646"/>
      <c r="E54" s="646"/>
      <c r="F54" s="288"/>
      <c r="G54" s="630">
        <v>8</v>
      </c>
      <c r="H54" s="647"/>
      <c r="I54" s="82"/>
      <c r="J54" s="648"/>
      <c r="K54" s="648"/>
      <c r="L54" s="82"/>
      <c r="M54" s="627">
        <f>J54*G54</f>
        <v>0</v>
      </c>
      <c r="N54" s="627"/>
      <c r="O54" s="82"/>
      <c r="P54" s="703"/>
      <c r="Q54" s="703"/>
      <c r="R54" s="306"/>
      <c r="S54" s="625"/>
      <c r="T54" s="626"/>
      <c r="U54" s="207"/>
      <c r="V54" s="685"/>
      <c r="W54" s="685"/>
      <c r="X54" s="305"/>
    </row>
    <row r="55" spans="2:24" ht="24.95" customHeight="1" x14ac:dyDescent="0.25">
      <c r="B55" s="206"/>
      <c r="C55" s="646"/>
      <c r="D55" s="646"/>
      <c r="E55" s="646"/>
      <c r="F55" s="288"/>
      <c r="G55" s="630"/>
      <c r="H55" s="647"/>
      <c r="I55" s="82"/>
      <c r="J55" s="648"/>
      <c r="K55" s="648"/>
      <c r="L55" s="82"/>
      <c r="M55" s="627"/>
      <c r="N55" s="627"/>
      <c r="O55" s="82"/>
      <c r="P55" s="703"/>
      <c r="Q55" s="703"/>
      <c r="R55" s="306"/>
      <c r="S55" s="625"/>
      <c r="T55" s="626"/>
      <c r="U55" s="207"/>
      <c r="V55" s="685"/>
      <c r="W55" s="685"/>
      <c r="X55" s="305"/>
    </row>
    <row r="56" spans="2:24" ht="3.95" customHeight="1" x14ac:dyDescent="0.25">
      <c r="B56" s="206"/>
      <c r="C56" s="288"/>
      <c r="D56" s="288"/>
      <c r="E56" s="288"/>
      <c r="F56" s="288"/>
      <c r="G56" s="126"/>
      <c r="H56" s="126"/>
      <c r="I56" s="126"/>
      <c r="J56" s="127"/>
      <c r="K56" s="127"/>
      <c r="L56" s="126"/>
      <c r="M56" s="127"/>
      <c r="N56" s="127"/>
      <c r="O56" s="126"/>
      <c r="P56" s="196"/>
      <c r="Q56" s="196"/>
      <c r="R56" s="196"/>
      <c r="S56" s="307"/>
      <c r="T56" s="307"/>
      <c r="U56" s="186"/>
      <c r="V56" s="126"/>
      <c r="W56" s="126"/>
      <c r="X56" s="305"/>
    </row>
    <row r="57" spans="2:24" ht="24.95" customHeight="1" x14ac:dyDescent="0.25">
      <c r="B57" s="206"/>
      <c r="C57" s="646" t="s">
        <v>476</v>
      </c>
      <c r="D57" s="646"/>
      <c r="E57" s="646"/>
      <c r="F57" s="288"/>
      <c r="G57" s="669">
        <v>8</v>
      </c>
      <c r="H57" s="670"/>
      <c r="I57" s="126"/>
      <c r="J57" s="671"/>
      <c r="K57" s="672"/>
      <c r="L57" s="126"/>
      <c r="M57" s="673">
        <f t="shared" ref="M57" si="4">J57*G57</f>
        <v>0</v>
      </c>
      <c r="N57" s="674"/>
      <c r="O57" s="126"/>
      <c r="P57" s="713" t="str">
        <f>IFERROR(M54/M57,"")</f>
        <v/>
      </c>
      <c r="Q57" s="700" t="s">
        <v>481</v>
      </c>
      <c r="R57" s="236"/>
      <c r="S57" s="638">
        <f>IFERROR(M54-M57,"")</f>
        <v>0</v>
      </c>
      <c r="T57" s="631" t="s">
        <v>499</v>
      </c>
      <c r="U57" s="207"/>
      <c r="V57" s="685"/>
      <c r="W57" s="685"/>
      <c r="X57" s="305"/>
    </row>
    <row r="58" spans="2:24" ht="24.95" customHeight="1" x14ac:dyDescent="0.25">
      <c r="B58" s="206"/>
      <c r="C58" s="646"/>
      <c r="D58" s="646"/>
      <c r="E58" s="646"/>
      <c r="F58" s="288"/>
      <c r="G58" s="651"/>
      <c r="H58" s="652"/>
      <c r="I58" s="126"/>
      <c r="J58" s="655"/>
      <c r="K58" s="656"/>
      <c r="L58" s="126"/>
      <c r="M58" s="659"/>
      <c r="N58" s="660"/>
      <c r="O58" s="126"/>
      <c r="P58" s="714"/>
      <c r="Q58" s="701"/>
      <c r="R58" s="236"/>
      <c r="S58" s="679"/>
      <c r="T58" s="697"/>
      <c r="U58" s="207"/>
      <c r="V58" s="685"/>
      <c r="W58" s="685"/>
      <c r="X58" s="305"/>
    </row>
    <row r="59" spans="2:24" ht="24.95" customHeight="1" x14ac:dyDescent="0.25">
      <c r="B59" s="206"/>
      <c r="C59" s="667" t="s">
        <v>477</v>
      </c>
      <c r="D59" s="667"/>
      <c r="E59" s="667"/>
      <c r="F59" s="288"/>
      <c r="G59" s="651">
        <v>8</v>
      </c>
      <c r="H59" s="652"/>
      <c r="I59" s="126"/>
      <c r="J59" s="655"/>
      <c r="K59" s="656"/>
      <c r="L59" s="126"/>
      <c r="M59" s="659">
        <f t="shared" ref="M59" si="5">J59*G59</f>
        <v>0</v>
      </c>
      <c r="N59" s="660"/>
      <c r="O59" s="126"/>
      <c r="P59" s="711" t="str">
        <f>IFERROR(M54/M59,"")</f>
        <v/>
      </c>
      <c r="Q59" s="695" t="s">
        <v>483</v>
      </c>
      <c r="R59" s="236"/>
      <c r="S59" s="680">
        <f>IFERROR(M54-M59,"")</f>
        <v>0</v>
      </c>
      <c r="T59" s="692" t="s">
        <v>500</v>
      </c>
      <c r="U59" s="207"/>
      <c r="V59" s="685"/>
      <c r="W59" s="685"/>
      <c r="X59" s="305"/>
    </row>
    <row r="60" spans="2:24" ht="24.95" customHeight="1" x14ac:dyDescent="0.25">
      <c r="B60" s="206"/>
      <c r="C60" s="668"/>
      <c r="D60" s="668"/>
      <c r="E60" s="668"/>
      <c r="F60" s="288"/>
      <c r="G60" s="686"/>
      <c r="H60" s="687"/>
      <c r="I60" s="126"/>
      <c r="J60" s="688"/>
      <c r="K60" s="689"/>
      <c r="L60" s="126"/>
      <c r="M60" s="690"/>
      <c r="N60" s="691"/>
      <c r="O60" s="126"/>
      <c r="P60" s="712"/>
      <c r="Q60" s="696"/>
      <c r="R60" s="236"/>
      <c r="S60" s="678"/>
      <c r="T60" s="665"/>
      <c r="U60" s="207"/>
      <c r="V60" s="685"/>
      <c r="W60" s="685"/>
      <c r="X60" s="305"/>
    </row>
    <row r="61" spans="2:24" x14ac:dyDescent="0.25">
      <c r="B61" s="206"/>
      <c r="C61" s="288"/>
      <c r="D61" s="288"/>
      <c r="E61" s="288"/>
      <c r="F61" s="288"/>
      <c r="G61" s="126"/>
      <c r="H61" s="184"/>
      <c r="I61" s="126"/>
      <c r="J61" s="184"/>
      <c r="K61" s="184"/>
      <c r="L61" s="126"/>
      <c r="M61" s="184"/>
      <c r="N61" s="184"/>
      <c r="O61" s="126"/>
      <c r="P61" s="241"/>
      <c r="Q61" s="241"/>
      <c r="R61" s="236"/>
      <c r="S61" s="243"/>
      <c r="T61" s="243"/>
      <c r="U61" s="207"/>
      <c r="V61" s="184"/>
      <c r="W61" s="184"/>
      <c r="X61" s="305"/>
    </row>
    <row r="62" spans="2:24" x14ac:dyDescent="0.25">
      <c r="B62" s="206"/>
      <c r="C62" s="233"/>
      <c r="D62" s="233"/>
      <c r="E62" s="233"/>
      <c r="F62" s="272"/>
      <c r="G62" s="184"/>
      <c r="H62" s="184"/>
      <c r="I62" s="126"/>
      <c r="J62" s="184"/>
      <c r="K62" s="184"/>
      <c r="L62" s="126"/>
      <c r="M62" s="184"/>
      <c r="N62" s="184"/>
      <c r="O62" s="126"/>
      <c r="P62" s="241"/>
      <c r="Q62" s="241"/>
      <c r="R62" s="236"/>
      <c r="S62" s="243"/>
      <c r="T62" s="243"/>
      <c r="U62" s="207"/>
      <c r="V62" s="184"/>
      <c r="W62" s="184"/>
      <c r="X62" s="305"/>
    </row>
    <row r="63" spans="2:24" x14ac:dyDescent="0.25">
      <c r="B63" s="206"/>
      <c r="C63" s="233"/>
      <c r="D63" s="233"/>
      <c r="E63" s="233"/>
      <c r="F63" s="272"/>
      <c r="G63" s="184"/>
      <c r="H63" s="184"/>
      <c r="I63" s="126"/>
      <c r="J63" s="184"/>
      <c r="K63" s="184"/>
      <c r="L63" s="126"/>
      <c r="M63" s="184"/>
      <c r="N63" s="184"/>
      <c r="O63" s="126"/>
      <c r="P63" s="241"/>
      <c r="Q63" s="241"/>
      <c r="R63" s="236"/>
      <c r="S63" s="243"/>
      <c r="T63" s="243"/>
      <c r="U63" s="207"/>
      <c r="V63" s="184"/>
      <c r="W63" s="184"/>
      <c r="X63" s="305"/>
    </row>
    <row r="64" spans="2:24" x14ac:dyDescent="0.25">
      <c r="B64" s="206"/>
      <c r="C64" s="233"/>
      <c r="D64" s="233"/>
      <c r="E64" s="233"/>
      <c r="F64" s="272"/>
      <c r="G64" s="184"/>
      <c r="H64" s="184"/>
      <c r="I64" s="126"/>
      <c r="J64" s="184"/>
      <c r="K64" s="184"/>
      <c r="L64" s="126"/>
      <c r="M64" s="184"/>
      <c r="N64" s="184"/>
      <c r="O64" s="126"/>
      <c r="P64" s="241"/>
      <c r="Q64" s="241"/>
      <c r="R64" s="236"/>
      <c r="S64" s="243"/>
      <c r="T64" s="243"/>
      <c r="U64" s="207"/>
      <c r="V64" s="184"/>
      <c r="W64" s="184"/>
      <c r="X64" s="305"/>
    </row>
    <row r="65" spans="2:24" ht="15.75" x14ac:dyDescent="0.25">
      <c r="B65" s="206"/>
      <c r="C65" s="704" t="s">
        <v>501</v>
      </c>
      <c r="D65" s="704"/>
      <c r="E65" s="704"/>
      <c r="F65" s="704"/>
      <c r="G65" s="704"/>
      <c r="H65" s="704"/>
      <c r="I65" s="704"/>
      <c r="J65" s="704"/>
      <c r="K65" s="704"/>
      <c r="L65" s="704"/>
      <c r="M65" s="704"/>
      <c r="N65" s="704"/>
      <c r="P65" s="207"/>
      <c r="Q65" s="207"/>
      <c r="S65" s="207"/>
      <c r="T65" s="207"/>
      <c r="U65" s="207"/>
      <c r="V65" s="184"/>
      <c r="W65" s="184"/>
      <c r="X65" s="305"/>
    </row>
    <row r="66" spans="2:24" ht="24.95" customHeight="1" x14ac:dyDescent="0.25">
      <c r="B66" s="206"/>
      <c r="C66" s="207"/>
      <c r="D66" s="207"/>
      <c r="E66" s="207"/>
      <c r="F66" s="186"/>
      <c r="G66" s="207"/>
      <c r="H66" s="207"/>
      <c r="J66" s="207"/>
      <c r="K66" s="207"/>
      <c r="M66" s="207"/>
      <c r="N66" s="207"/>
      <c r="P66" s="207"/>
      <c r="Q66" s="207"/>
      <c r="S66" s="207"/>
      <c r="T66" s="207"/>
      <c r="U66" s="207"/>
      <c r="V66" s="184"/>
      <c r="W66" s="184"/>
      <c r="X66" s="305"/>
    </row>
    <row r="67" spans="2:24" ht="1.5" customHeight="1" x14ac:dyDescent="0.25">
      <c r="B67" s="206"/>
      <c r="C67" s="207"/>
      <c r="D67" s="207"/>
      <c r="E67" s="207"/>
      <c r="F67" s="186"/>
      <c r="G67" s="207"/>
      <c r="H67" s="207"/>
      <c r="J67" s="207"/>
      <c r="K67" s="207"/>
      <c r="M67" s="207"/>
      <c r="N67" s="207"/>
      <c r="P67" s="207"/>
      <c r="Q67" s="207"/>
      <c r="S67" s="207"/>
      <c r="T67" s="207"/>
      <c r="U67" s="207"/>
      <c r="V67" s="184"/>
      <c r="W67" s="184"/>
      <c r="X67" s="305"/>
    </row>
    <row r="68" spans="2:24" x14ac:dyDescent="0.25">
      <c r="B68" s="206"/>
      <c r="C68" s="186"/>
      <c r="D68" s="186"/>
      <c r="E68" s="186"/>
      <c r="F68" s="186"/>
      <c r="G68" s="642" t="s">
        <v>502</v>
      </c>
      <c r="H68" s="642"/>
      <c r="I68" s="283"/>
      <c r="J68" s="642" t="s">
        <v>268</v>
      </c>
      <c r="K68" s="642"/>
      <c r="L68" s="283"/>
      <c r="M68" s="720" t="s">
        <v>504</v>
      </c>
      <c r="N68" s="721"/>
      <c r="O68" s="283"/>
      <c r="P68" s="642" t="s">
        <v>269</v>
      </c>
      <c r="Q68" s="642"/>
      <c r="R68" s="283"/>
      <c r="S68" s="642" t="s">
        <v>505</v>
      </c>
      <c r="T68" s="642"/>
      <c r="U68" s="207"/>
      <c r="V68" s="184"/>
      <c r="W68" s="184"/>
      <c r="X68" s="305"/>
    </row>
    <row r="69" spans="2:24" ht="35.1" customHeight="1" x14ac:dyDescent="0.25">
      <c r="B69" s="206"/>
      <c r="C69" s="186"/>
      <c r="D69" s="186"/>
      <c r="E69" s="186"/>
      <c r="F69" s="186"/>
      <c r="G69" s="642"/>
      <c r="H69" s="642"/>
      <c r="I69" s="283"/>
      <c r="J69" s="642"/>
      <c r="K69" s="642"/>
      <c r="L69" s="283"/>
      <c r="M69" s="722"/>
      <c r="N69" s="723"/>
      <c r="O69" s="283"/>
      <c r="P69" s="642"/>
      <c r="Q69" s="642"/>
      <c r="R69" s="283"/>
      <c r="S69" s="642"/>
      <c r="T69" s="642"/>
      <c r="U69" s="207"/>
      <c r="V69" s="184"/>
      <c r="W69" s="184"/>
      <c r="X69" s="305"/>
    </row>
    <row r="70" spans="2:24" ht="3.95" customHeight="1" x14ac:dyDescent="0.25">
      <c r="B70" s="206"/>
      <c r="C70" s="186"/>
      <c r="D70" s="186"/>
      <c r="E70" s="186"/>
      <c r="F70" s="186"/>
      <c r="G70" s="272"/>
      <c r="H70" s="272"/>
      <c r="I70" s="272"/>
      <c r="J70" s="272"/>
      <c r="K70" s="272"/>
      <c r="L70" s="272"/>
      <c r="M70" s="272"/>
      <c r="N70" s="272"/>
      <c r="O70" s="272"/>
      <c r="P70" s="272"/>
      <c r="Q70" s="272"/>
      <c r="R70" s="272"/>
      <c r="S70" s="288"/>
      <c r="T70" s="288"/>
      <c r="U70" s="207"/>
      <c r="V70" s="184"/>
      <c r="W70" s="184"/>
      <c r="X70" s="305"/>
    </row>
    <row r="71" spans="2:24" ht="24.95" customHeight="1" x14ac:dyDescent="0.25">
      <c r="B71" s="206"/>
      <c r="C71" s="646" t="s">
        <v>475</v>
      </c>
      <c r="D71" s="646"/>
      <c r="E71" s="646"/>
      <c r="F71" s="288"/>
      <c r="G71" s="630">
        <v>8</v>
      </c>
      <c r="H71" s="647"/>
      <c r="I71" s="82"/>
      <c r="J71" s="648"/>
      <c r="K71" s="648"/>
      <c r="L71" s="82"/>
      <c r="M71" s="627">
        <f>J71*G71</f>
        <v>0</v>
      </c>
      <c r="N71" s="627"/>
      <c r="O71" s="82"/>
      <c r="P71" s="703"/>
      <c r="Q71" s="703"/>
      <c r="R71" s="306"/>
      <c r="S71" s="625"/>
      <c r="T71" s="626"/>
      <c r="U71" s="207"/>
      <c r="V71" s="184"/>
      <c r="W71" s="184"/>
      <c r="X71" s="305"/>
    </row>
    <row r="72" spans="2:24" ht="24.95" customHeight="1" x14ac:dyDescent="0.25">
      <c r="B72" s="206"/>
      <c r="C72" s="646"/>
      <c r="D72" s="646"/>
      <c r="E72" s="646"/>
      <c r="F72" s="288"/>
      <c r="G72" s="630"/>
      <c r="H72" s="647"/>
      <c r="I72" s="82"/>
      <c r="J72" s="648"/>
      <c r="K72" s="648"/>
      <c r="L72" s="82"/>
      <c r="M72" s="627"/>
      <c r="N72" s="627"/>
      <c r="O72" s="82"/>
      <c r="P72" s="703"/>
      <c r="Q72" s="703"/>
      <c r="R72" s="306"/>
      <c r="S72" s="625"/>
      <c r="T72" s="626"/>
      <c r="U72" s="207"/>
      <c r="V72" s="184"/>
      <c r="W72" s="184"/>
      <c r="X72" s="305"/>
    </row>
    <row r="73" spans="2:24" ht="3.95" customHeight="1" x14ac:dyDescent="0.25">
      <c r="B73" s="206"/>
      <c r="C73" s="288"/>
      <c r="D73" s="288"/>
      <c r="E73" s="288"/>
      <c r="F73" s="288"/>
      <c r="G73" s="126"/>
      <c r="H73" s="126"/>
      <c r="I73" s="126"/>
      <c r="J73" s="127"/>
      <c r="K73" s="127"/>
      <c r="L73" s="126"/>
      <c r="M73" s="127"/>
      <c r="N73" s="127"/>
      <c r="O73" s="126"/>
      <c r="P73" s="196"/>
      <c r="Q73" s="196"/>
      <c r="R73" s="196"/>
      <c r="S73" s="307"/>
      <c r="T73" s="307"/>
      <c r="U73" s="207"/>
      <c r="V73" s="184"/>
      <c r="W73" s="184"/>
      <c r="X73" s="305"/>
    </row>
    <row r="74" spans="2:24" ht="24.95" customHeight="1" x14ac:dyDescent="0.25">
      <c r="B74" s="206"/>
      <c r="C74" s="646" t="s">
        <v>476</v>
      </c>
      <c r="D74" s="646"/>
      <c r="E74" s="646"/>
      <c r="F74" s="288"/>
      <c r="G74" s="669">
        <v>8</v>
      </c>
      <c r="H74" s="670"/>
      <c r="I74" s="126"/>
      <c r="J74" s="671"/>
      <c r="K74" s="672"/>
      <c r="L74" s="126"/>
      <c r="M74" s="673">
        <f t="shared" ref="M74" si="6">J74*G74</f>
        <v>0</v>
      </c>
      <c r="N74" s="674"/>
      <c r="O74" s="126"/>
      <c r="P74" s="713" t="str">
        <f>IFERROR(M71/M74,"")</f>
        <v/>
      </c>
      <c r="Q74" s="700" t="s">
        <v>481</v>
      </c>
      <c r="R74" s="236"/>
      <c r="S74" s="638">
        <f>IFERROR(M71-M74,"")</f>
        <v>0</v>
      </c>
      <c r="T74" s="631" t="s">
        <v>506</v>
      </c>
      <c r="U74" s="207"/>
      <c r="V74" s="184"/>
      <c r="W74" s="184"/>
      <c r="X74" s="305"/>
    </row>
    <row r="75" spans="2:24" ht="24.95" customHeight="1" x14ac:dyDescent="0.25">
      <c r="B75" s="206"/>
      <c r="C75" s="646"/>
      <c r="D75" s="646"/>
      <c r="E75" s="646"/>
      <c r="F75" s="288"/>
      <c r="G75" s="651"/>
      <c r="H75" s="652"/>
      <c r="I75" s="126"/>
      <c r="J75" s="655"/>
      <c r="K75" s="656"/>
      <c r="L75" s="126"/>
      <c r="M75" s="659"/>
      <c r="N75" s="660"/>
      <c r="O75" s="126"/>
      <c r="P75" s="714"/>
      <c r="Q75" s="701"/>
      <c r="R75" s="236"/>
      <c r="S75" s="679"/>
      <c r="T75" s="697"/>
      <c r="U75" s="207"/>
      <c r="V75" s="184"/>
      <c r="W75" s="184"/>
      <c r="X75" s="305"/>
    </row>
    <row r="76" spans="2:24" ht="24.95" customHeight="1" x14ac:dyDescent="0.25">
      <c r="B76" s="206"/>
      <c r="C76" s="667" t="s">
        <v>477</v>
      </c>
      <c r="D76" s="667"/>
      <c r="E76" s="667"/>
      <c r="F76" s="288"/>
      <c r="G76" s="651">
        <v>8</v>
      </c>
      <c r="H76" s="652"/>
      <c r="I76" s="126"/>
      <c r="J76" s="655"/>
      <c r="K76" s="656"/>
      <c r="L76" s="126"/>
      <c r="M76" s="659">
        <f t="shared" ref="M76" si="7">J76*G76</f>
        <v>0</v>
      </c>
      <c r="N76" s="660"/>
      <c r="O76" s="126"/>
      <c r="P76" s="711" t="str">
        <f>IFERROR(M71/M76,"")</f>
        <v/>
      </c>
      <c r="Q76" s="695" t="s">
        <v>483</v>
      </c>
      <c r="R76" s="236"/>
      <c r="S76" s="680">
        <f>IFERROR(M71-M76,"")</f>
        <v>0</v>
      </c>
      <c r="T76" s="692" t="s">
        <v>507</v>
      </c>
      <c r="U76" s="207"/>
      <c r="V76" s="184"/>
      <c r="W76" s="184"/>
      <c r="X76" s="305"/>
    </row>
    <row r="77" spans="2:24" ht="24.95" customHeight="1" x14ac:dyDescent="0.25">
      <c r="B77" s="206"/>
      <c r="C77" s="668"/>
      <c r="D77" s="668"/>
      <c r="E77" s="668"/>
      <c r="F77" s="288"/>
      <c r="G77" s="686"/>
      <c r="H77" s="687"/>
      <c r="I77" s="126"/>
      <c r="J77" s="688"/>
      <c r="K77" s="689"/>
      <c r="L77" s="126"/>
      <c r="M77" s="690"/>
      <c r="N77" s="691"/>
      <c r="O77" s="126"/>
      <c r="P77" s="712"/>
      <c r="Q77" s="696"/>
      <c r="R77" s="236"/>
      <c r="S77" s="678"/>
      <c r="T77" s="665"/>
      <c r="U77" s="207"/>
      <c r="V77" s="184"/>
      <c r="W77" s="184"/>
      <c r="X77" s="305"/>
    </row>
    <row r="78" spans="2:24" x14ac:dyDescent="0.25">
      <c r="B78" s="206"/>
      <c r="C78" s="233"/>
      <c r="D78" s="233"/>
      <c r="E78" s="233"/>
      <c r="F78" s="272"/>
      <c r="G78" s="184"/>
      <c r="H78" s="184"/>
      <c r="I78" s="126"/>
      <c r="J78" s="184"/>
      <c r="K78" s="184"/>
      <c r="L78" s="126"/>
      <c r="M78" s="184"/>
      <c r="N78" s="184"/>
      <c r="O78" s="126"/>
      <c r="P78" s="241"/>
      <c r="Q78" s="241"/>
      <c r="R78" s="236"/>
      <c r="S78" s="243"/>
      <c r="T78" s="243"/>
      <c r="U78" s="207"/>
      <c r="V78" s="184"/>
      <c r="W78" s="184"/>
      <c r="X78" s="305"/>
    </row>
    <row r="79" spans="2:24" x14ac:dyDescent="0.25">
      <c r="B79" s="206"/>
      <c r="C79" s="233"/>
      <c r="D79" s="233"/>
      <c r="E79" s="233"/>
      <c r="F79" s="272"/>
      <c r="G79" s="184"/>
      <c r="H79" s="184"/>
      <c r="I79" s="126"/>
      <c r="J79" s="184"/>
      <c r="K79" s="184"/>
      <c r="L79" s="126"/>
      <c r="M79" s="184"/>
      <c r="N79" s="184"/>
      <c r="O79" s="126"/>
      <c r="P79" s="241"/>
      <c r="Q79" s="241"/>
      <c r="R79" s="236"/>
      <c r="S79" s="243"/>
      <c r="T79" s="243"/>
      <c r="U79" s="207"/>
      <c r="V79" s="184"/>
      <c r="W79" s="184"/>
      <c r="X79" s="305"/>
    </row>
    <row r="80" spans="2:24" ht="15.75" thickBot="1" x14ac:dyDescent="0.3">
      <c r="B80" s="244"/>
      <c r="C80" s="245"/>
      <c r="D80" s="245"/>
      <c r="E80" s="245"/>
      <c r="F80" s="246"/>
      <c r="G80" s="83"/>
      <c r="H80" s="83"/>
      <c r="I80" s="84"/>
      <c r="J80" s="83"/>
      <c r="K80" s="83"/>
      <c r="L80" s="84"/>
      <c r="M80" s="83"/>
      <c r="N80" s="83"/>
      <c r="O80" s="84"/>
      <c r="P80" s="247"/>
      <c r="Q80" s="247"/>
      <c r="R80" s="248"/>
      <c r="S80" s="250"/>
      <c r="T80" s="250"/>
      <c r="U80" s="251"/>
      <c r="V80" s="83"/>
      <c r="W80" s="83"/>
      <c r="X80" s="309"/>
    </row>
    <row r="81" spans="1:25" x14ac:dyDescent="0.25">
      <c r="B81" s="207"/>
      <c r="C81" s="233"/>
      <c r="D81" s="233"/>
      <c r="E81" s="233"/>
      <c r="F81" s="272"/>
      <c r="G81" s="184"/>
      <c r="H81" s="184"/>
      <c r="I81" s="126"/>
      <c r="J81" s="184"/>
      <c r="K81" s="184"/>
      <c r="L81" s="126"/>
      <c r="M81" s="184"/>
      <c r="N81" s="184"/>
      <c r="O81" s="126"/>
      <c r="P81" s="241"/>
      <c r="Q81" s="241"/>
      <c r="R81" s="236"/>
      <c r="S81" s="243"/>
      <c r="T81" s="243"/>
      <c r="U81" s="207"/>
      <c r="V81" s="184"/>
      <c r="W81" s="184"/>
      <c r="X81" s="207"/>
    </row>
    <row r="82" spans="1:25" x14ac:dyDescent="0.25">
      <c r="B82" s="207"/>
      <c r="C82" s="233"/>
      <c r="D82" s="233"/>
      <c r="E82" s="233"/>
      <c r="F82" s="272"/>
      <c r="G82" s="184"/>
      <c r="H82" s="184"/>
      <c r="I82" s="126"/>
      <c r="J82" s="184"/>
      <c r="K82" s="184"/>
      <c r="L82" s="126"/>
      <c r="M82" s="184"/>
      <c r="N82" s="184"/>
      <c r="O82" s="126"/>
      <c r="P82" s="241"/>
      <c r="Q82" s="241"/>
      <c r="R82" s="236"/>
      <c r="S82" s="243"/>
      <c r="T82" s="243"/>
      <c r="U82" s="207"/>
      <c r="V82" s="184"/>
      <c r="W82" s="184"/>
      <c r="X82" s="207"/>
    </row>
    <row r="83" spans="1:25" ht="15" customHeight="1" thickBot="1" x14ac:dyDescent="0.3">
      <c r="A83" s="207"/>
      <c r="B83" s="186"/>
      <c r="C83" s="186"/>
      <c r="D83" s="186"/>
      <c r="E83" s="186"/>
      <c r="F83" s="186"/>
      <c r="G83" s="186"/>
      <c r="H83" s="186"/>
      <c r="J83" s="186"/>
      <c r="K83" s="186"/>
      <c r="M83" s="186"/>
      <c r="N83" s="186"/>
      <c r="P83" s="186"/>
      <c r="Q83" s="186"/>
      <c r="S83" s="186"/>
      <c r="T83" s="186"/>
      <c r="U83" s="186"/>
      <c r="V83" s="186"/>
      <c r="W83" s="186"/>
      <c r="X83" s="186"/>
      <c r="Y83" s="186"/>
    </row>
    <row r="84" spans="1:25" ht="24.95" customHeight="1" x14ac:dyDescent="0.25">
      <c r="A84" s="207"/>
      <c r="B84" s="640" t="s">
        <v>181</v>
      </c>
      <c r="C84" s="641"/>
      <c r="D84" s="641"/>
      <c r="E84" s="641"/>
      <c r="F84" s="641"/>
      <c r="G84" s="641"/>
      <c r="H84" s="200"/>
      <c r="I84" s="201"/>
      <c r="J84" s="200"/>
      <c r="K84" s="200"/>
      <c r="L84" s="201"/>
      <c r="M84" s="200"/>
      <c r="N84" s="200"/>
      <c r="O84" s="201"/>
      <c r="P84" s="200"/>
      <c r="Q84" s="200"/>
      <c r="R84" s="201"/>
      <c r="S84" s="200"/>
      <c r="T84" s="200"/>
      <c r="U84" s="200"/>
      <c r="V84" s="200"/>
      <c r="W84" s="200"/>
      <c r="X84" s="302"/>
      <c r="Y84" s="186"/>
    </row>
    <row r="85" spans="1:25" ht="15" customHeight="1" x14ac:dyDescent="0.25">
      <c r="A85" s="207"/>
      <c r="B85" s="303"/>
      <c r="C85" s="279"/>
      <c r="D85" s="279"/>
      <c r="E85" s="304"/>
      <c r="F85" s="304"/>
      <c r="G85" s="186"/>
      <c r="H85" s="207"/>
      <c r="J85" s="207"/>
      <c r="K85" s="207"/>
      <c r="M85" s="207"/>
      <c r="N85" s="207"/>
      <c r="P85" s="207"/>
      <c r="Q85" s="207"/>
      <c r="S85" s="207"/>
      <c r="T85" s="207"/>
      <c r="U85" s="207"/>
      <c r="V85" s="207"/>
      <c r="W85" s="207"/>
      <c r="X85" s="305"/>
      <c r="Y85" s="186"/>
    </row>
    <row r="86" spans="1:25" ht="24.95" customHeight="1" x14ac:dyDescent="0.25">
      <c r="A86" s="207"/>
      <c r="B86" s="206"/>
      <c r="C86" s="207"/>
      <c r="D86" s="207"/>
      <c r="E86" s="207"/>
      <c r="F86" s="186"/>
      <c r="G86" s="207"/>
      <c r="H86" s="207"/>
      <c r="J86" s="207"/>
      <c r="K86" s="207"/>
      <c r="M86" s="207"/>
      <c r="N86" s="207"/>
      <c r="P86" s="207"/>
      <c r="Q86" s="207"/>
      <c r="S86" s="207"/>
      <c r="T86" s="207"/>
      <c r="U86" s="207"/>
      <c r="V86" s="216" t="s">
        <v>26</v>
      </c>
      <c r="W86" s="216" t="s">
        <v>27</v>
      </c>
      <c r="X86" s="305"/>
      <c r="Y86" s="186"/>
    </row>
    <row r="87" spans="1:25" ht="2.1" customHeight="1" x14ac:dyDescent="0.25">
      <c r="A87" s="207"/>
      <c r="B87" s="206"/>
      <c r="C87" s="207"/>
      <c r="D87" s="207"/>
      <c r="E87" s="207"/>
      <c r="F87" s="186"/>
      <c r="G87" s="207"/>
      <c r="H87" s="207"/>
      <c r="J87" s="207"/>
      <c r="K87" s="207"/>
      <c r="M87" s="207"/>
      <c r="N87" s="207"/>
      <c r="P87" s="207"/>
      <c r="Q87" s="207"/>
      <c r="S87" s="207"/>
      <c r="T87" s="207"/>
      <c r="U87" s="207"/>
      <c r="V87" s="278"/>
      <c r="W87" s="278"/>
      <c r="X87" s="305"/>
      <c r="Y87" s="186"/>
    </row>
    <row r="88" spans="1:25" ht="15" customHeight="1" x14ac:dyDescent="0.25">
      <c r="A88" s="207"/>
      <c r="B88" s="206"/>
      <c r="C88" s="186"/>
      <c r="D88" s="186"/>
      <c r="E88" s="186"/>
      <c r="F88" s="186"/>
      <c r="G88" s="642" t="s">
        <v>478</v>
      </c>
      <c r="H88" s="642"/>
      <c r="I88" s="283"/>
      <c r="J88" s="642" t="s">
        <v>268</v>
      </c>
      <c r="K88" s="642"/>
      <c r="L88" s="283"/>
      <c r="M88" s="720" t="s">
        <v>479</v>
      </c>
      <c r="N88" s="721"/>
      <c r="O88" s="283"/>
      <c r="P88" s="642" t="s">
        <v>269</v>
      </c>
      <c r="Q88" s="642"/>
      <c r="R88" s="283"/>
      <c r="S88" s="642" t="s">
        <v>480</v>
      </c>
      <c r="T88" s="642"/>
      <c r="U88" s="207"/>
      <c r="V88" s="649" t="s">
        <v>513</v>
      </c>
      <c r="W88" s="649" t="s">
        <v>611</v>
      </c>
      <c r="X88" s="305"/>
      <c r="Y88" s="186"/>
    </row>
    <row r="89" spans="1:25" ht="35.1" customHeight="1" x14ac:dyDescent="0.25">
      <c r="A89" s="207"/>
      <c r="B89" s="206"/>
      <c r="C89" s="186"/>
      <c r="D89" s="186"/>
      <c r="E89" s="186"/>
      <c r="F89" s="186"/>
      <c r="G89" s="642"/>
      <c r="H89" s="642"/>
      <c r="I89" s="283"/>
      <c r="J89" s="642"/>
      <c r="K89" s="642"/>
      <c r="L89" s="283"/>
      <c r="M89" s="722"/>
      <c r="N89" s="723"/>
      <c r="O89" s="283"/>
      <c r="P89" s="642"/>
      <c r="Q89" s="642"/>
      <c r="R89" s="283"/>
      <c r="S89" s="642"/>
      <c r="T89" s="642"/>
      <c r="U89" s="207"/>
      <c r="V89" s="649"/>
      <c r="W89" s="649"/>
      <c r="X89" s="305"/>
      <c r="Y89" s="186"/>
    </row>
    <row r="90" spans="1:25" ht="3.95" customHeight="1" x14ac:dyDescent="0.25">
      <c r="A90" s="207"/>
      <c r="B90" s="206"/>
      <c r="C90" s="186"/>
      <c r="D90" s="186"/>
      <c r="E90" s="186"/>
      <c r="F90" s="186"/>
      <c r="G90" s="272"/>
      <c r="H90" s="272"/>
      <c r="I90" s="272"/>
      <c r="J90" s="272"/>
      <c r="K90" s="272"/>
      <c r="L90" s="272"/>
      <c r="M90" s="272"/>
      <c r="N90" s="272"/>
      <c r="O90" s="272"/>
      <c r="P90" s="272"/>
      <c r="Q90" s="272"/>
      <c r="R90" s="272"/>
      <c r="S90" s="288"/>
      <c r="T90" s="288"/>
      <c r="U90" s="186"/>
      <c r="V90" s="285"/>
      <c r="W90" s="285"/>
      <c r="X90" s="305"/>
      <c r="Y90" s="186"/>
    </row>
    <row r="91" spans="1:25" ht="24.95" customHeight="1" x14ac:dyDescent="0.25">
      <c r="A91" s="207"/>
      <c r="B91" s="206"/>
      <c r="C91" s="646" t="s">
        <v>475</v>
      </c>
      <c r="D91" s="646"/>
      <c r="E91" s="646"/>
      <c r="F91" s="288"/>
      <c r="G91" s="630">
        <v>16</v>
      </c>
      <c r="H91" s="647"/>
      <c r="I91" s="82"/>
      <c r="J91" s="648"/>
      <c r="K91" s="648"/>
      <c r="L91" s="82"/>
      <c r="M91" s="627">
        <f>J91*G91</f>
        <v>0</v>
      </c>
      <c r="N91" s="627"/>
      <c r="O91" s="82"/>
      <c r="P91" s="703"/>
      <c r="Q91" s="703"/>
      <c r="R91" s="306"/>
      <c r="S91" s="625"/>
      <c r="T91" s="626"/>
      <c r="U91" s="207"/>
      <c r="V91" s="1157" t="s">
        <v>28</v>
      </c>
      <c r="W91" s="707" t="s">
        <v>491</v>
      </c>
      <c r="X91" s="305"/>
      <c r="Y91" s="186"/>
    </row>
    <row r="92" spans="1:25" ht="24.95" customHeight="1" x14ac:dyDescent="0.25">
      <c r="A92" s="207"/>
      <c r="B92" s="206"/>
      <c r="C92" s="646"/>
      <c r="D92" s="646"/>
      <c r="E92" s="646"/>
      <c r="F92" s="288"/>
      <c r="G92" s="630"/>
      <c r="H92" s="647"/>
      <c r="I92" s="82"/>
      <c r="J92" s="648"/>
      <c r="K92" s="648"/>
      <c r="L92" s="82"/>
      <c r="M92" s="627"/>
      <c r="N92" s="627"/>
      <c r="O92" s="82"/>
      <c r="P92" s="703"/>
      <c r="Q92" s="703"/>
      <c r="R92" s="306"/>
      <c r="S92" s="625"/>
      <c r="T92" s="626"/>
      <c r="U92" s="207"/>
      <c r="V92" s="708"/>
      <c r="W92" s="708"/>
      <c r="X92" s="305"/>
      <c r="Y92" s="186"/>
    </row>
    <row r="93" spans="1:25" ht="3.95" customHeight="1" x14ac:dyDescent="0.25">
      <c r="A93" s="207"/>
      <c r="B93" s="237"/>
      <c r="C93" s="288"/>
      <c r="D93" s="288"/>
      <c r="E93" s="288"/>
      <c r="F93" s="288"/>
      <c r="G93" s="126"/>
      <c r="H93" s="126"/>
      <c r="I93" s="126"/>
      <c r="J93" s="127"/>
      <c r="K93" s="127"/>
      <c r="L93" s="126"/>
      <c r="M93" s="127"/>
      <c r="N93" s="127"/>
      <c r="O93" s="126"/>
      <c r="P93" s="196"/>
      <c r="Q93" s="196"/>
      <c r="R93" s="196"/>
      <c r="S93" s="307"/>
      <c r="T93" s="307"/>
      <c r="U93" s="186"/>
      <c r="V93" s="126"/>
      <c r="W93" s="126"/>
      <c r="X93" s="308"/>
      <c r="Y93" s="186"/>
    </row>
    <row r="94" spans="1:25" ht="24.95" customHeight="1" x14ac:dyDescent="0.25">
      <c r="A94" s="207"/>
      <c r="B94" s="206"/>
      <c r="C94" s="646" t="s">
        <v>476</v>
      </c>
      <c r="D94" s="646"/>
      <c r="E94" s="646"/>
      <c r="F94" s="288"/>
      <c r="G94" s="669">
        <v>16</v>
      </c>
      <c r="H94" s="670"/>
      <c r="I94" s="126"/>
      <c r="J94" s="671"/>
      <c r="K94" s="672"/>
      <c r="L94" s="126"/>
      <c r="M94" s="673">
        <f t="shared" ref="M94" si="8">J94*G94</f>
        <v>0</v>
      </c>
      <c r="N94" s="674"/>
      <c r="O94" s="126"/>
      <c r="P94" s="713" t="str">
        <f>IFERROR(M91/M94,"")</f>
        <v/>
      </c>
      <c r="Q94" s="700" t="s">
        <v>481</v>
      </c>
      <c r="R94" s="236"/>
      <c r="S94" s="638">
        <f>M91-M94</f>
        <v>0</v>
      </c>
      <c r="T94" s="631" t="s">
        <v>509</v>
      </c>
      <c r="U94" s="207"/>
      <c r="V94" s="1132" t="s">
        <v>28</v>
      </c>
      <c r="W94" s="707" t="s">
        <v>491</v>
      </c>
      <c r="X94" s="305"/>
      <c r="Y94" s="186"/>
    </row>
    <row r="95" spans="1:25" ht="24.95" customHeight="1" x14ac:dyDescent="0.25">
      <c r="A95" s="207"/>
      <c r="B95" s="206"/>
      <c r="C95" s="646"/>
      <c r="D95" s="646"/>
      <c r="E95" s="646"/>
      <c r="F95" s="288"/>
      <c r="G95" s="651"/>
      <c r="H95" s="652"/>
      <c r="I95" s="126"/>
      <c r="J95" s="655"/>
      <c r="K95" s="656"/>
      <c r="L95" s="126"/>
      <c r="M95" s="659"/>
      <c r="N95" s="660"/>
      <c r="O95" s="126"/>
      <c r="P95" s="714"/>
      <c r="Q95" s="701"/>
      <c r="R95" s="236"/>
      <c r="S95" s="679"/>
      <c r="T95" s="697"/>
      <c r="U95" s="207"/>
      <c r="V95" s="618"/>
      <c r="W95" s="708"/>
      <c r="X95" s="305"/>
      <c r="Y95" s="186"/>
    </row>
    <row r="96" spans="1:25" ht="24.95" customHeight="1" x14ac:dyDescent="0.25">
      <c r="A96" s="207"/>
      <c r="B96" s="206"/>
      <c r="C96" s="667" t="s">
        <v>477</v>
      </c>
      <c r="D96" s="667"/>
      <c r="E96" s="667"/>
      <c r="F96" s="288"/>
      <c r="G96" s="651">
        <v>16</v>
      </c>
      <c r="H96" s="652"/>
      <c r="I96" s="126"/>
      <c r="J96" s="655"/>
      <c r="K96" s="656"/>
      <c r="L96" s="126"/>
      <c r="M96" s="659">
        <f t="shared" ref="M96" si="9">J96*G96</f>
        <v>0</v>
      </c>
      <c r="N96" s="660"/>
      <c r="O96" s="126"/>
      <c r="P96" s="711" t="str">
        <f>IFERROR(M91/M96,"")</f>
        <v/>
      </c>
      <c r="Q96" s="695" t="s">
        <v>483</v>
      </c>
      <c r="R96" s="236"/>
      <c r="S96" s="680">
        <f>M91-M96</f>
        <v>0</v>
      </c>
      <c r="T96" s="692" t="s">
        <v>510</v>
      </c>
      <c r="U96" s="207"/>
      <c r="V96" s="1156" t="s">
        <v>28</v>
      </c>
      <c r="W96" s="707" t="s">
        <v>491</v>
      </c>
      <c r="X96" s="305"/>
      <c r="Y96" s="186"/>
    </row>
    <row r="97" spans="1:25" ht="24.95" customHeight="1" x14ac:dyDescent="0.25">
      <c r="A97" s="207"/>
      <c r="B97" s="206"/>
      <c r="C97" s="668"/>
      <c r="D97" s="668"/>
      <c r="E97" s="668"/>
      <c r="F97" s="288"/>
      <c r="G97" s="686"/>
      <c r="H97" s="687"/>
      <c r="I97" s="126"/>
      <c r="J97" s="688"/>
      <c r="K97" s="689"/>
      <c r="L97" s="126"/>
      <c r="M97" s="690"/>
      <c r="N97" s="691"/>
      <c r="O97" s="126"/>
      <c r="P97" s="712"/>
      <c r="Q97" s="696"/>
      <c r="R97" s="236"/>
      <c r="S97" s="678"/>
      <c r="T97" s="665"/>
      <c r="U97" s="207"/>
      <c r="V97" s="706"/>
      <c r="W97" s="708"/>
      <c r="X97" s="305"/>
      <c r="Y97" s="186"/>
    </row>
    <row r="98" spans="1:25" ht="15" customHeight="1" x14ac:dyDescent="0.25">
      <c r="A98" s="207"/>
      <c r="B98" s="237"/>
      <c r="C98" s="288"/>
      <c r="D98" s="288"/>
      <c r="E98" s="288"/>
      <c r="F98" s="288"/>
      <c r="G98" s="126"/>
      <c r="H98" s="184"/>
      <c r="I98" s="126"/>
      <c r="J98" s="184"/>
      <c r="K98" s="184"/>
      <c r="L98" s="126"/>
      <c r="M98" s="184"/>
      <c r="N98" s="184"/>
      <c r="O98" s="126"/>
      <c r="P98" s="241"/>
      <c r="Q98" s="241"/>
      <c r="R98" s="236"/>
      <c r="S98" s="243"/>
      <c r="T98" s="243"/>
      <c r="U98" s="207"/>
      <c r="V98" s="184"/>
      <c r="W98" s="184"/>
      <c r="X98" s="305"/>
      <c r="Y98" s="186"/>
    </row>
    <row r="99" spans="1:25" x14ac:dyDescent="0.25">
      <c r="B99" s="206"/>
      <c r="C99" s="233"/>
      <c r="D99" s="233"/>
      <c r="E99" s="233"/>
      <c r="F99" s="272"/>
      <c r="G99" s="184"/>
      <c r="H99" s="184"/>
      <c r="I99" s="126"/>
      <c r="J99" s="184"/>
      <c r="K99" s="184"/>
      <c r="L99" s="126"/>
      <c r="M99" s="184"/>
      <c r="N99" s="184"/>
      <c r="O99" s="126"/>
      <c r="P99" s="241"/>
      <c r="Q99" s="241"/>
      <c r="R99" s="236"/>
      <c r="S99" s="243"/>
      <c r="T99" s="243"/>
      <c r="U99" s="207"/>
      <c r="V99" s="184"/>
      <c r="W99" s="184"/>
      <c r="X99" s="305"/>
      <c r="Y99" s="186"/>
    </row>
    <row r="100" spans="1:25" ht="15.75" thickBot="1" x14ac:dyDescent="0.3">
      <c r="B100" s="244"/>
      <c r="C100" s="245"/>
      <c r="D100" s="245"/>
      <c r="E100" s="245"/>
      <c r="F100" s="246"/>
      <c r="G100" s="83"/>
      <c r="H100" s="83"/>
      <c r="I100" s="84"/>
      <c r="J100" s="83"/>
      <c r="K100" s="83"/>
      <c r="L100" s="84"/>
      <c r="M100" s="83"/>
      <c r="N100" s="83"/>
      <c r="O100" s="84"/>
      <c r="P100" s="247"/>
      <c r="Q100" s="247"/>
      <c r="R100" s="248"/>
      <c r="S100" s="250"/>
      <c r="T100" s="250"/>
      <c r="U100" s="251"/>
      <c r="V100" s="83"/>
      <c r="W100" s="83"/>
      <c r="X100" s="309"/>
      <c r="Y100" s="186"/>
    </row>
    <row r="101" spans="1:25" x14ac:dyDescent="0.25">
      <c r="B101" s="186"/>
      <c r="C101" s="186"/>
      <c r="D101" s="186"/>
      <c r="E101" s="186"/>
      <c r="F101" s="186"/>
      <c r="G101" s="186"/>
      <c r="H101" s="186"/>
      <c r="J101" s="186"/>
      <c r="K101" s="186"/>
      <c r="M101" s="186"/>
      <c r="N101" s="186"/>
      <c r="P101" s="186"/>
      <c r="Q101" s="186"/>
      <c r="S101" s="186"/>
      <c r="T101" s="186"/>
      <c r="U101" s="186"/>
      <c r="V101" s="186"/>
      <c r="W101" s="186"/>
      <c r="X101" s="186"/>
      <c r="Y101" s="186"/>
    </row>
    <row r="103" spans="1:25" ht="15.75" thickBot="1" x14ac:dyDescent="0.3"/>
    <row r="104" spans="1:25" ht="24.95" customHeight="1" x14ac:dyDescent="0.25">
      <c r="B104" s="640" t="s">
        <v>182</v>
      </c>
      <c r="C104" s="641"/>
      <c r="D104" s="641"/>
      <c r="E104" s="641"/>
      <c r="F104" s="641"/>
      <c r="G104" s="641"/>
      <c r="H104" s="200"/>
      <c r="I104" s="201"/>
      <c r="J104" s="200"/>
      <c r="K104" s="200"/>
      <c r="L104" s="201"/>
      <c r="M104" s="200"/>
      <c r="N104" s="200"/>
      <c r="O104" s="201"/>
      <c r="P104" s="200"/>
      <c r="Q104" s="200"/>
      <c r="R104" s="201"/>
      <c r="S104" s="200"/>
      <c r="T104" s="200"/>
      <c r="U104" s="200"/>
      <c r="V104" s="200"/>
      <c r="W104" s="200"/>
      <c r="X104" s="302"/>
    </row>
    <row r="105" spans="1:25" ht="15.75" x14ac:dyDescent="0.25">
      <c r="B105" s="303"/>
      <c r="C105" s="279"/>
      <c r="D105" s="279"/>
      <c r="E105" s="304"/>
      <c r="F105" s="304"/>
      <c r="G105" s="186"/>
      <c r="H105" s="207"/>
      <c r="J105" s="207"/>
      <c r="K105" s="207"/>
      <c r="M105" s="207"/>
      <c r="N105" s="207"/>
      <c r="P105" s="207"/>
      <c r="Q105" s="207"/>
      <c r="S105" s="207"/>
      <c r="T105" s="207"/>
      <c r="U105" s="207"/>
      <c r="V105" s="207"/>
      <c r="W105" s="207"/>
      <c r="X105" s="305"/>
    </row>
    <row r="106" spans="1:25" ht="24.95" customHeight="1" x14ac:dyDescent="0.25">
      <c r="B106" s="206"/>
      <c r="C106" s="207"/>
      <c r="D106" s="207"/>
      <c r="E106" s="207"/>
      <c r="F106" s="186"/>
      <c r="G106" s="207"/>
      <c r="H106" s="207"/>
      <c r="J106" s="207"/>
      <c r="K106" s="207"/>
      <c r="M106" s="207"/>
      <c r="N106" s="207"/>
      <c r="P106" s="207"/>
      <c r="Q106" s="207"/>
      <c r="S106" s="207"/>
      <c r="T106" s="207"/>
      <c r="U106" s="207"/>
      <c r="V106" s="216" t="s">
        <v>26</v>
      </c>
      <c r="W106" s="216" t="s">
        <v>27</v>
      </c>
      <c r="X106" s="305"/>
    </row>
    <row r="107" spans="1:25" ht="1.5" customHeight="1" x14ac:dyDescent="0.25">
      <c r="B107" s="206"/>
      <c r="C107" s="207"/>
      <c r="D107" s="207"/>
      <c r="E107" s="207"/>
      <c r="F107" s="186"/>
      <c r="G107" s="207"/>
      <c r="H107" s="207"/>
      <c r="J107" s="207"/>
      <c r="K107" s="207"/>
      <c r="M107" s="207"/>
      <c r="N107" s="207"/>
      <c r="P107" s="207"/>
      <c r="Q107" s="207"/>
      <c r="S107" s="207"/>
      <c r="T107" s="207"/>
      <c r="U107" s="207"/>
      <c r="V107" s="278"/>
      <c r="W107" s="278"/>
      <c r="X107" s="305"/>
    </row>
    <row r="108" spans="1:25" x14ac:dyDescent="0.25">
      <c r="B108" s="206"/>
      <c r="C108" s="186"/>
      <c r="D108" s="186"/>
      <c r="E108" s="186"/>
      <c r="F108" s="186"/>
      <c r="G108" s="642" t="s">
        <v>511</v>
      </c>
      <c r="H108" s="642"/>
      <c r="I108" s="283"/>
      <c r="J108" s="642" t="s">
        <v>268</v>
      </c>
      <c r="K108" s="642"/>
      <c r="L108" s="283"/>
      <c r="M108" s="720" t="s">
        <v>512</v>
      </c>
      <c r="N108" s="721"/>
      <c r="O108" s="283"/>
      <c r="P108" s="642" t="s">
        <v>269</v>
      </c>
      <c r="Q108" s="642"/>
      <c r="R108" s="283"/>
      <c r="S108" s="642" t="s">
        <v>367</v>
      </c>
      <c r="T108" s="642"/>
      <c r="U108" s="207"/>
      <c r="V108" s="649" t="s">
        <v>508</v>
      </c>
      <c r="W108" s="649" t="s">
        <v>612</v>
      </c>
      <c r="X108" s="305"/>
    </row>
    <row r="109" spans="1:25" ht="35.1" customHeight="1" x14ac:dyDescent="0.25">
      <c r="B109" s="206"/>
      <c r="C109" s="186"/>
      <c r="D109" s="186"/>
      <c r="E109" s="186"/>
      <c r="F109" s="186"/>
      <c r="G109" s="642"/>
      <c r="H109" s="642"/>
      <c r="I109" s="283"/>
      <c r="J109" s="642"/>
      <c r="K109" s="642"/>
      <c r="L109" s="283"/>
      <c r="M109" s="722"/>
      <c r="N109" s="723"/>
      <c r="O109" s="283"/>
      <c r="P109" s="642"/>
      <c r="Q109" s="642"/>
      <c r="R109" s="283"/>
      <c r="S109" s="642"/>
      <c r="T109" s="642"/>
      <c r="U109" s="207"/>
      <c r="V109" s="649"/>
      <c r="W109" s="649"/>
      <c r="X109" s="305"/>
    </row>
    <row r="110" spans="1:25" ht="3.95" customHeight="1" x14ac:dyDescent="0.25">
      <c r="B110" s="206"/>
      <c r="C110" s="186"/>
      <c r="D110" s="186"/>
      <c r="E110" s="186"/>
      <c r="F110" s="186"/>
      <c r="G110" s="272"/>
      <c r="H110" s="272"/>
      <c r="I110" s="272"/>
      <c r="J110" s="272"/>
      <c r="K110" s="272"/>
      <c r="L110" s="272"/>
      <c r="M110" s="272"/>
      <c r="N110" s="272"/>
      <c r="O110" s="272"/>
      <c r="P110" s="272"/>
      <c r="Q110" s="272"/>
      <c r="R110" s="272"/>
      <c r="S110" s="288"/>
      <c r="T110" s="288"/>
      <c r="U110" s="186"/>
      <c r="V110" s="285"/>
      <c r="W110" s="285"/>
      <c r="X110" s="305"/>
    </row>
    <row r="111" spans="1:25" ht="24.95" customHeight="1" x14ac:dyDescent="0.25">
      <c r="B111" s="206"/>
      <c r="C111" s="646" t="s">
        <v>475</v>
      </c>
      <c r="D111" s="646"/>
      <c r="E111" s="646"/>
      <c r="F111" s="288"/>
      <c r="G111" s="630">
        <v>4</v>
      </c>
      <c r="H111" s="647"/>
      <c r="I111" s="82"/>
      <c r="J111" s="648"/>
      <c r="K111" s="648"/>
      <c r="L111" s="82"/>
      <c r="M111" s="627">
        <f>J111*G111</f>
        <v>0</v>
      </c>
      <c r="N111" s="627"/>
      <c r="O111" s="82"/>
      <c r="P111" s="703"/>
      <c r="Q111" s="703"/>
      <c r="R111" s="306"/>
      <c r="S111" s="625"/>
      <c r="T111" s="626"/>
      <c r="U111" s="207"/>
      <c r="V111" s="1157" t="s">
        <v>28</v>
      </c>
      <c r="W111" s="707" t="s">
        <v>491</v>
      </c>
      <c r="X111" s="305"/>
    </row>
    <row r="112" spans="1:25" ht="24.95" customHeight="1" x14ac:dyDescent="0.25">
      <c r="B112" s="206"/>
      <c r="C112" s="646"/>
      <c r="D112" s="646"/>
      <c r="E112" s="646"/>
      <c r="F112" s="288"/>
      <c r="G112" s="630"/>
      <c r="H112" s="647"/>
      <c r="I112" s="82"/>
      <c r="J112" s="648"/>
      <c r="K112" s="648"/>
      <c r="L112" s="82"/>
      <c r="M112" s="627"/>
      <c r="N112" s="627"/>
      <c r="O112" s="82"/>
      <c r="P112" s="703"/>
      <c r="Q112" s="703"/>
      <c r="R112" s="306"/>
      <c r="S112" s="625"/>
      <c r="T112" s="626"/>
      <c r="U112" s="207"/>
      <c r="V112" s="708"/>
      <c r="W112" s="708"/>
      <c r="X112" s="305"/>
    </row>
    <row r="113" spans="2:24" ht="3.95" customHeight="1" x14ac:dyDescent="0.25">
      <c r="B113" s="237"/>
      <c r="C113" s="288"/>
      <c r="D113" s="288"/>
      <c r="E113" s="288"/>
      <c r="F113" s="288"/>
      <c r="G113" s="126"/>
      <c r="H113" s="126"/>
      <c r="I113" s="126"/>
      <c r="J113" s="127"/>
      <c r="K113" s="127"/>
      <c r="L113" s="126"/>
      <c r="M113" s="127"/>
      <c r="N113" s="127"/>
      <c r="O113" s="126"/>
      <c r="P113" s="196"/>
      <c r="Q113" s="196"/>
      <c r="R113" s="196"/>
      <c r="S113" s="307"/>
      <c r="T113" s="307"/>
      <c r="U113" s="186"/>
      <c r="V113" s="126"/>
      <c r="W113" s="126"/>
      <c r="X113" s="308"/>
    </row>
    <row r="114" spans="2:24" ht="24.95" customHeight="1" x14ac:dyDescent="0.25">
      <c r="B114" s="206"/>
      <c r="C114" s="646" t="s">
        <v>476</v>
      </c>
      <c r="D114" s="646"/>
      <c r="E114" s="646"/>
      <c r="F114" s="288"/>
      <c r="G114" s="669">
        <v>4</v>
      </c>
      <c r="H114" s="670"/>
      <c r="I114" s="126"/>
      <c r="J114" s="671"/>
      <c r="K114" s="672"/>
      <c r="L114" s="126"/>
      <c r="M114" s="673">
        <f t="shared" ref="M114" si="10">J114*G114</f>
        <v>0</v>
      </c>
      <c r="N114" s="674"/>
      <c r="O114" s="126"/>
      <c r="P114" s="713" t="str">
        <f>IFERROR(M111/M114,"")</f>
        <v/>
      </c>
      <c r="Q114" s="700" t="s">
        <v>481</v>
      </c>
      <c r="R114" s="236"/>
      <c r="S114" s="638">
        <f>M111-M114</f>
        <v>0</v>
      </c>
      <c r="T114" s="631" t="s">
        <v>514</v>
      </c>
      <c r="U114" s="207"/>
      <c r="V114" s="1132" t="s">
        <v>28</v>
      </c>
      <c r="W114" s="707" t="s">
        <v>491</v>
      </c>
      <c r="X114" s="305"/>
    </row>
    <row r="115" spans="2:24" ht="24.95" customHeight="1" x14ac:dyDescent="0.25">
      <c r="B115" s="206"/>
      <c r="C115" s="646"/>
      <c r="D115" s="646"/>
      <c r="E115" s="646"/>
      <c r="F115" s="288"/>
      <c r="G115" s="651"/>
      <c r="H115" s="652"/>
      <c r="I115" s="126"/>
      <c r="J115" s="655"/>
      <c r="K115" s="656"/>
      <c r="L115" s="126"/>
      <c r="M115" s="659"/>
      <c r="N115" s="660"/>
      <c r="O115" s="126"/>
      <c r="P115" s="714"/>
      <c r="Q115" s="701"/>
      <c r="R115" s="236"/>
      <c r="S115" s="679"/>
      <c r="T115" s="697"/>
      <c r="U115" s="207"/>
      <c r="V115" s="618"/>
      <c r="W115" s="708"/>
      <c r="X115" s="305"/>
    </row>
    <row r="116" spans="2:24" ht="24.95" customHeight="1" x14ac:dyDescent="0.25">
      <c r="B116" s="206"/>
      <c r="C116" s="667" t="s">
        <v>477</v>
      </c>
      <c r="D116" s="667"/>
      <c r="E116" s="667"/>
      <c r="F116" s="288"/>
      <c r="G116" s="651">
        <v>4</v>
      </c>
      <c r="H116" s="652"/>
      <c r="I116" s="126"/>
      <c r="J116" s="655"/>
      <c r="K116" s="656"/>
      <c r="L116" s="126"/>
      <c r="M116" s="659">
        <f t="shared" ref="M116" si="11">J116*G116</f>
        <v>0</v>
      </c>
      <c r="N116" s="660"/>
      <c r="O116" s="126"/>
      <c r="P116" s="711" t="str">
        <f>IFERROR(M111/M116,"")</f>
        <v/>
      </c>
      <c r="Q116" s="695" t="s">
        <v>483</v>
      </c>
      <c r="R116" s="236"/>
      <c r="S116" s="680">
        <f>M111-M116</f>
        <v>0</v>
      </c>
      <c r="T116" s="692" t="s">
        <v>515</v>
      </c>
      <c r="U116" s="207"/>
      <c r="V116" s="1156" t="s">
        <v>28</v>
      </c>
      <c r="W116" s="707" t="s">
        <v>491</v>
      </c>
      <c r="X116" s="305"/>
    </row>
    <row r="117" spans="2:24" ht="24.95" customHeight="1" x14ac:dyDescent="0.25">
      <c r="B117" s="206"/>
      <c r="C117" s="668"/>
      <c r="D117" s="668"/>
      <c r="E117" s="668"/>
      <c r="F117" s="288"/>
      <c r="G117" s="686"/>
      <c r="H117" s="687"/>
      <c r="I117" s="126"/>
      <c r="J117" s="688"/>
      <c r="K117" s="689"/>
      <c r="L117" s="126"/>
      <c r="M117" s="690"/>
      <c r="N117" s="691"/>
      <c r="O117" s="126"/>
      <c r="P117" s="712"/>
      <c r="Q117" s="696"/>
      <c r="R117" s="236"/>
      <c r="S117" s="678"/>
      <c r="T117" s="665"/>
      <c r="U117" s="207"/>
      <c r="V117" s="706"/>
      <c r="W117" s="708"/>
      <c r="X117" s="305"/>
    </row>
    <row r="118" spans="2:24" x14ac:dyDescent="0.25">
      <c r="B118" s="237"/>
      <c r="C118" s="288"/>
      <c r="D118" s="288"/>
      <c r="E118" s="288"/>
      <c r="F118" s="288"/>
      <c r="G118" s="126"/>
      <c r="H118" s="184"/>
      <c r="I118" s="126"/>
      <c r="J118" s="184"/>
      <c r="K118" s="184"/>
      <c r="L118" s="126"/>
      <c r="M118" s="184"/>
      <c r="N118" s="184"/>
      <c r="O118" s="126"/>
      <c r="P118" s="241"/>
      <c r="Q118" s="241"/>
      <c r="R118" s="236"/>
      <c r="S118" s="243"/>
      <c r="T118" s="243"/>
      <c r="U118" s="207"/>
      <c r="V118" s="184"/>
      <c r="W118" s="184"/>
      <c r="X118" s="305"/>
    </row>
    <row r="119" spans="2:24" x14ac:dyDescent="0.25">
      <c r="B119" s="206"/>
      <c r="C119" s="233"/>
      <c r="D119" s="233"/>
      <c r="E119" s="233"/>
      <c r="F119" s="272"/>
      <c r="G119" s="184"/>
      <c r="H119" s="184"/>
      <c r="I119" s="126"/>
      <c r="J119" s="184"/>
      <c r="K119" s="184"/>
      <c r="L119" s="126"/>
      <c r="M119" s="184"/>
      <c r="N119" s="184"/>
      <c r="O119" s="126"/>
      <c r="P119" s="241"/>
      <c r="Q119" s="241"/>
      <c r="R119" s="236"/>
      <c r="S119" s="243"/>
      <c r="T119" s="243"/>
      <c r="U119" s="207"/>
      <c r="V119" s="184"/>
      <c r="W119" s="184"/>
      <c r="X119" s="305"/>
    </row>
    <row r="120" spans="2:24" ht="15.75" thickBot="1" x14ac:dyDescent="0.3">
      <c r="B120" s="244"/>
      <c r="C120" s="245"/>
      <c r="D120" s="245"/>
      <c r="E120" s="245"/>
      <c r="F120" s="246"/>
      <c r="G120" s="83"/>
      <c r="H120" s="83"/>
      <c r="I120" s="84"/>
      <c r="J120" s="83"/>
      <c r="K120" s="83"/>
      <c r="L120" s="84"/>
      <c r="M120" s="83"/>
      <c r="N120" s="83"/>
      <c r="O120" s="84"/>
      <c r="P120" s="247"/>
      <c r="Q120" s="247"/>
      <c r="R120" s="248"/>
      <c r="S120" s="250"/>
      <c r="T120" s="250"/>
      <c r="U120" s="251"/>
      <c r="V120" s="83"/>
      <c r="W120" s="83"/>
      <c r="X120" s="309"/>
    </row>
    <row r="123" spans="2:24" ht="15.75" thickBot="1" x14ac:dyDescent="0.3"/>
    <row r="124" spans="2:24" ht="24.95" customHeight="1" x14ac:dyDescent="0.25">
      <c r="B124" s="640" t="s">
        <v>183</v>
      </c>
      <c r="C124" s="641"/>
      <c r="D124" s="641"/>
      <c r="E124" s="641"/>
      <c r="F124" s="641"/>
      <c r="G124" s="641"/>
      <c r="H124" s="200"/>
      <c r="I124" s="201"/>
      <c r="J124" s="200"/>
      <c r="K124" s="200"/>
      <c r="L124" s="201"/>
      <c r="M124" s="200"/>
      <c r="N124" s="200"/>
      <c r="O124" s="201"/>
      <c r="P124" s="200"/>
      <c r="Q124" s="200"/>
      <c r="R124" s="201"/>
      <c r="S124" s="200"/>
      <c r="T124" s="200"/>
      <c r="U124" s="200"/>
      <c r="V124" s="200"/>
      <c r="W124" s="200"/>
      <c r="X124" s="302"/>
    </row>
    <row r="125" spans="2:24" ht="15.75" x14ac:dyDescent="0.25">
      <c r="B125" s="303"/>
      <c r="C125" s="279"/>
      <c r="D125" s="279"/>
      <c r="E125" s="304"/>
      <c r="F125" s="304"/>
      <c r="G125" s="186"/>
      <c r="H125" s="207"/>
      <c r="J125" s="207"/>
      <c r="K125" s="207"/>
      <c r="M125" s="207"/>
      <c r="N125" s="207"/>
      <c r="P125" s="207"/>
      <c r="Q125" s="207"/>
      <c r="S125" s="207"/>
      <c r="T125" s="207"/>
      <c r="U125" s="207"/>
      <c r="V125" s="207"/>
      <c r="W125" s="207"/>
      <c r="X125" s="305"/>
    </row>
    <row r="126" spans="2:24" ht="24.95" customHeight="1" x14ac:dyDescent="0.25">
      <c r="B126" s="206"/>
      <c r="C126" s="207"/>
      <c r="D126" s="207"/>
      <c r="E126" s="207"/>
      <c r="F126" s="186"/>
      <c r="G126" s="207"/>
      <c r="H126" s="207"/>
      <c r="J126" s="207"/>
      <c r="K126" s="207"/>
      <c r="M126" s="207"/>
      <c r="N126" s="207"/>
      <c r="P126" s="207"/>
      <c r="Q126" s="207"/>
      <c r="S126" s="207"/>
      <c r="T126" s="207"/>
      <c r="U126" s="207"/>
      <c r="V126" s="216" t="s">
        <v>26</v>
      </c>
      <c r="W126" s="216" t="s">
        <v>27</v>
      </c>
      <c r="X126" s="305"/>
    </row>
    <row r="127" spans="2:24" ht="1.5" customHeight="1" x14ac:dyDescent="0.25">
      <c r="B127" s="206"/>
      <c r="C127" s="207"/>
      <c r="D127" s="207"/>
      <c r="E127" s="207"/>
      <c r="F127" s="186"/>
      <c r="G127" s="207"/>
      <c r="H127" s="207"/>
      <c r="J127" s="207"/>
      <c r="K127" s="207"/>
      <c r="M127" s="207"/>
      <c r="N127" s="207"/>
      <c r="P127" s="207"/>
      <c r="Q127" s="207"/>
      <c r="S127" s="207"/>
      <c r="T127" s="207"/>
      <c r="U127" s="207"/>
      <c r="V127" s="278"/>
      <c r="W127" s="278"/>
      <c r="X127" s="305"/>
    </row>
    <row r="128" spans="2:24" x14ac:dyDescent="0.25">
      <c r="B128" s="206"/>
      <c r="C128" s="186"/>
      <c r="D128" s="186"/>
      <c r="E128" s="186"/>
      <c r="F128" s="186"/>
      <c r="G128" s="642" t="s">
        <v>516</v>
      </c>
      <c r="H128" s="642"/>
      <c r="I128" s="283"/>
      <c r="J128" s="642" t="s">
        <v>268</v>
      </c>
      <c r="K128" s="642"/>
      <c r="L128" s="283"/>
      <c r="M128" s="720" t="s">
        <v>517</v>
      </c>
      <c r="N128" s="721"/>
      <c r="O128" s="283"/>
      <c r="P128" s="642" t="s">
        <v>269</v>
      </c>
      <c r="Q128" s="642"/>
      <c r="R128" s="283"/>
      <c r="S128" s="642" t="s">
        <v>518</v>
      </c>
      <c r="T128" s="642"/>
      <c r="U128" s="207"/>
      <c r="V128" s="649" t="s">
        <v>508</v>
      </c>
      <c r="W128" s="649" t="s">
        <v>612</v>
      </c>
      <c r="X128" s="305"/>
    </row>
    <row r="129" spans="2:24" ht="35.1" customHeight="1" x14ac:dyDescent="0.25">
      <c r="B129" s="206"/>
      <c r="C129" s="186"/>
      <c r="D129" s="186"/>
      <c r="E129" s="186"/>
      <c r="F129" s="186"/>
      <c r="G129" s="642"/>
      <c r="H129" s="642"/>
      <c r="I129" s="283"/>
      <c r="J129" s="642"/>
      <c r="K129" s="642"/>
      <c r="L129" s="283"/>
      <c r="M129" s="722"/>
      <c r="N129" s="723"/>
      <c r="O129" s="283"/>
      <c r="P129" s="642"/>
      <c r="Q129" s="642"/>
      <c r="R129" s="283"/>
      <c r="S129" s="642"/>
      <c r="T129" s="642"/>
      <c r="U129" s="207"/>
      <c r="V129" s="649"/>
      <c r="W129" s="649"/>
      <c r="X129" s="305"/>
    </row>
    <row r="130" spans="2:24" ht="3.95" customHeight="1" x14ac:dyDescent="0.25">
      <c r="B130" s="206"/>
      <c r="C130" s="186"/>
      <c r="D130" s="186"/>
      <c r="E130" s="186"/>
      <c r="F130" s="186"/>
      <c r="G130" s="272"/>
      <c r="H130" s="272"/>
      <c r="I130" s="272"/>
      <c r="J130" s="272"/>
      <c r="K130" s="272"/>
      <c r="L130" s="272"/>
      <c r="M130" s="272"/>
      <c r="N130" s="272"/>
      <c r="O130" s="272"/>
      <c r="P130" s="272"/>
      <c r="Q130" s="272"/>
      <c r="R130" s="272"/>
      <c r="S130" s="288"/>
      <c r="T130" s="288"/>
      <c r="U130" s="186"/>
      <c r="V130" s="285"/>
      <c r="W130" s="285"/>
      <c r="X130" s="305"/>
    </row>
    <row r="131" spans="2:24" ht="24.95" customHeight="1" x14ac:dyDescent="0.25">
      <c r="B131" s="206"/>
      <c r="C131" s="646" t="s">
        <v>475</v>
      </c>
      <c r="D131" s="646"/>
      <c r="E131" s="646"/>
      <c r="F131" s="288"/>
      <c r="G131" s="630">
        <v>12</v>
      </c>
      <c r="H131" s="647"/>
      <c r="I131" s="82"/>
      <c r="J131" s="648"/>
      <c r="K131" s="648"/>
      <c r="L131" s="82"/>
      <c r="M131" s="627">
        <f>J131*G131</f>
        <v>0</v>
      </c>
      <c r="N131" s="627"/>
      <c r="O131" s="82"/>
      <c r="P131" s="703"/>
      <c r="Q131" s="703"/>
      <c r="R131" s="306"/>
      <c r="S131" s="625"/>
      <c r="T131" s="626"/>
      <c r="U131" s="207"/>
      <c r="V131" s="1157" t="s">
        <v>28</v>
      </c>
      <c r="W131" s="707" t="s">
        <v>491</v>
      </c>
      <c r="X131" s="305"/>
    </row>
    <row r="132" spans="2:24" ht="24.95" customHeight="1" x14ac:dyDescent="0.25">
      <c r="B132" s="206"/>
      <c r="C132" s="646"/>
      <c r="D132" s="646"/>
      <c r="E132" s="646"/>
      <c r="F132" s="288"/>
      <c r="G132" s="630"/>
      <c r="H132" s="647"/>
      <c r="I132" s="82"/>
      <c r="J132" s="648"/>
      <c r="K132" s="648"/>
      <c r="L132" s="82"/>
      <c r="M132" s="627"/>
      <c r="N132" s="627"/>
      <c r="O132" s="82"/>
      <c r="P132" s="703"/>
      <c r="Q132" s="703"/>
      <c r="R132" s="306"/>
      <c r="S132" s="625"/>
      <c r="T132" s="626"/>
      <c r="U132" s="207"/>
      <c r="V132" s="708"/>
      <c r="W132" s="708"/>
      <c r="X132" s="305"/>
    </row>
    <row r="133" spans="2:24" ht="3.95" customHeight="1" x14ac:dyDescent="0.25">
      <c r="B133" s="237"/>
      <c r="C133" s="288"/>
      <c r="D133" s="288"/>
      <c r="E133" s="288"/>
      <c r="F133" s="288"/>
      <c r="G133" s="126"/>
      <c r="H133" s="126"/>
      <c r="I133" s="126"/>
      <c r="J133" s="127"/>
      <c r="K133" s="127"/>
      <c r="L133" s="126"/>
      <c r="M133" s="127"/>
      <c r="N133" s="127"/>
      <c r="O133" s="126"/>
      <c r="P133" s="196"/>
      <c r="Q133" s="196"/>
      <c r="R133" s="196"/>
      <c r="S133" s="307"/>
      <c r="T133" s="307"/>
      <c r="U133" s="186"/>
      <c r="V133" s="126"/>
      <c r="W133" s="126"/>
      <c r="X133" s="308"/>
    </row>
    <row r="134" spans="2:24" ht="24.95" customHeight="1" x14ac:dyDescent="0.25">
      <c r="B134" s="206"/>
      <c r="C134" s="646" t="s">
        <v>476</v>
      </c>
      <c r="D134" s="646"/>
      <c r="E134" s="646"/>
      <c r="F134" s="288"/>
      <c r="G134" s="669">
        <v>12</v>
      </c>
      <c r="H134" s="670"/>
      <c r="I134" s="126"/>
      <c r="J134" s="671"/>
      <c r="K134" s="672"/>
      <c r="L134" s="126"/>
      <c r="M134" s="673">
        <f t="shared" ref="M134" si="12">J134*G134</f>
        <v>0</v>
      </c>
      <c r="N134" s="674"/>
      <c r="O134" s="126"/>
      <c r="P134" s="713" t="str">
        <f>IFERROR(M131/M134,"")</f>
        <v/>
      </c>
      <c r="Q134" s="700" t="s">
        <v>481</v>
      </c>
      <c r="R134" s="236"/>
      <c r="S134" s="638">
        <f>M131-M134</f>
        <v>0</v>
      </c>
      <c r="T134" s="631" t="s">
        <v>519</v>
      </c>
      <c r="U134" s="207"/>
      <c r="V134" s="1132" t="s">
        <v>28</v>
      </c>
      <c r="W134" s="707" t="s">
        <v>491</v>
      </c>
      <c r="X134" s="305"/>
    </row>
    <row r="135" spans="2:24" ht="24.95" customHeight="1" x14ac:dyDescent="0.25">
      <c r="B135" s="206"/>
      <c r="C135" s="646"/>
      <c r="D135" s="646"/>
      <c r="E135" s="646"/>
      <c r="F135" s="288"/>
      <c r="G135" s="651"/>
      <c r="H135" s="652"/>
      <c r="I135" s="126"/>
      <c r="J135" s="655"/>
      <c r="K135" s="656"/>
      <c r="L135" s="126"/>
      <c r="M135" s="659"/>
      <c r="N135" s="660"/>
      <c r="O135" s="126"/>
      <c r="P135" s="714"/>
      <c r="Q135" s="701"/>
      <c r="R135" s="236"/>
      <c r="S135" s="679"/>
      <c r="T135" s="697"/>
      <c r="U135" s="207"/>
      <c r="V135" s="618"/>
      <c r="W135" s="708"/>
      <c r="X135" s="305"/>
    </row>
    <row r="136" spans="2:24" ht="24.95" customHeight="1" x14ac:dyDescent="0.25">
      <c r="B136" s="206"/>
      <c r="C136" s="667" t="s">
        <v>477</v>
      </c>
      <c r="D136" s="667"/>
      <c r="E136" s="667"/>
      <c r="F136" s="288"/>
      <c r="G136" s="651">
        <v>12</v>
      </c>
      <c r="H136" s="652"/>
      <c r="I136" s="126"/>
      <c r="J136" s="655"/>
      <c r="K136" s="656"/>
      <c r="L136" s="126"/>
      <c r="M136" s="659">
        <f t="shared" ref="M136" si="13">J136*G136</f>
        <v>0</v>
      </c>
      <c r="N136" s="660"/>
      <c r="O136" s="126"/>
      <c r="P136" s="711" t="str">
        <f>IFERROR(M131/M136,"")</f>
        <v/>
      </c>
      <c r="Q136" s="695" t="s">
        <v>483</v>
      </c>
      <c r="R136" s="236"/>
      <c r="S136" s="680">
        <f>M131-M136</f>
        <v>0</v>
      </c>
      <c r="T136" s="692" t="s">
        <v>520</v>
      </c>
      <c r="U136" s="207"/>
      <c r="V136" s="1156" t="s">
        <v>28</v>
      </c>
      <c r="W136" s="707" t="s">
        <v>491</v>
      </c>
      <c r="X136" s="305"/>
    </row>
    <row r="137" spans="2:24" ht="24.95" customHeight="1" x14ac:dyDescent="0.25">
      <c r="B137" s="206"/>
      <c r="C137" s="668"/>
      <c r="D137" s="668"/>
      <c r="E137" s="668"/>
      <c r="F137" s="288"/>
      <c r="G137" s="686"/>
      <c r="H137" s="687"/>
      <c r="I137" s="126"/>
      <c r="J137" s="688"/>
      <c r="K137" s="689"/>
      <c r="L137" s="126"/>
      <c r="M137" s="690"/>
      <c r="N137" s="691"/>
      <c r="O137" s="126"/>
      <c r="P137" s="712"/>
      <c r="Q137" s="696"/>
      <c r="R137" s="236"/>
      <c r="S137" s="678"/>
      <c r="T137" s="665"/>
      <c r="U137" s="207"/>
      <c r="V137" s="706"/>
      <c r="W137" s="708"/>
      <c r="X137" s="305"/>
    </row>
    <row r="138" spans="2:24" x14ac:dyDescent="0.25">
      <c r="B138" s="237"/>
      <c r="C138" s="288"/>
      <c r="D138" s="288"/>
      <c r="E138" s="288"/>
      <c r="F138" s="288"/>
      <c r="G138" s="126"/>
      <c r="H138" s="184"/>
      <c r="I138" s="126"/>
      <c r="J138" s="184"/>
      <c r="K138" s="184"/>
      <c r="L138" s="126"/>
      <c r="M138" s="184"/>
      <c r="N138" s="184"/>
      <c r="O138" s="126"/>
      <c r="P138" s="241"/>
      <c r="Q138" s="241"/>
      <c r="R138" s="236"/>
      <c r="S138" s="243"/>
      <c r="T138" s="243"/>
      <c r="U138" s="207"/>
      <c r="V138" s="184"/>
      <c r="W138" s="184"/>
      <c r="X138" s="305"/>
    </row>
    <row r="139" spans="2:24" x14ac:dyDescent="0.25">
      <c r="B139" s="206"/>
      <c r="C139" s="233"/>
      <c r="D139" s="233"/>
      <c r="E139" s="233"/>
      <c r="F139" s="272"/>
      <c r="G139" s="184"/>
      <c r="H139" s="184"/>
      <c r="I139" s="126"/>
      <c r="J139" s="184"/>
      <c r="K139" s="184"/>
      <c r="L139" s="126"/>
      <c r="M139" s="184"/>
      <c r="N139" s="184"/>
      <c r="O139" s="126"/>
      <c r="P139" s="241"/>
      <c r="Q139" s="241"/>
      <c r="R139" s="236"/>
      <c r="S139" s="243"/>
      <c r="T139" s="243"/>
      <c r="U139" s="207"/>
      <c r="V139" s="184"/>
      <c r="W139" s="184"/>
      <c r="X139" s="305"/>
    </row>
    <row r="140" spans="2:24" ht="15.75" thickBot="1" x14ac:dyDescent="0.3">
      <c r="B140" s="244"/>
      <c r="C140" s="245"/>
      <c r="D140" s="245"/>
      <c r="E140" s="245"/>
      <c r="F140" s="246"/>
      <c r="G140" s="83"/>
      <c r="H140" s="83"/>
      <c r="I140" s="84"/>
      <c r="J140" s="83"/>
      <c r="K140" s="83"/>
      <c r="L140" s="84"/>
      <c r="M140" s="83"/>
      <c r="N140" s="83"/>
      <c r="O140" s="84"/>
      <c r="P140" s="247"/>
      <c r="Q140" s="247"/>
      <c r="R140" s="248"/>
      <c r="S140" s="250"/>
      <c r="T140" s="250"/>
      <c r="U140" s="251"/>
      <c r="V140" s="83"/>
      <c r="W140" s="83"/>
      <c r="X140" s="309"/>
    </row>
    <row r="143" spans="2:24" ht="15.75" thickBot="1" x14ac:dyDescent="0.3"/>
    <row r="144" spans="2:24" ht="24.95" customHeight="1" x14ac:dyDescent="0.25">
      <c r="B144" s="640" t="s">
        <v>521</v>
      </c>
      <c r="C144" s="641"/>
      <c r="D144" s="641"/>
      <c r="E144" s="641"/>
      <c r="F144" s="641"/>
      <c r="G144" s="641"/>
      <c r="H144" s="200"/>
      <c r="I144" s="201"/>
      <c r="J144" s="200"/>
      <c r="K144" s="200"/>
      <c r="L144" s="201"/>
      <c r="M144" s="200"/>
      <c r="N144" s="200"/>
      <c r="O144" s="201"/>
      <c r="P144" s="200"/>
      <c r="Q144" s="200"/>
      <c r="R144" s="201"/>
      <c r="S144" s="200"/>
      <c r="T144" s="200"/>
      <c r="U144" s="200"/>
      <c r="V144" s="200"/>
      <c r="W144" s="200"/>
      <c r="X144" s="302"/>
    </row>
    <row r="145" spans="2:24" ht="15.75" x14ac:dyDescent="0.25">
      <c r="B145" s="303"/>
      <c r="C145" s="279"/>
      <c r="D145" s="279"/>
      <c r="E145" s="304"/>
      <c r="F145" s="304"/>
      <c r="G145" s="186"/>
      <c r="H145" s="207"/>
      <c r="J145" s="207"/>
      <c r="K145" s="207"/>
      <c r="M145" s="207"/>
      <c r="N145" s="207"/>
      <c r="P145" s="207"/>
      <c r="Q145" s="207"/>
      <c r="S145" s="207"/>
      <c r="T145" s="207"/>
      <c r="U145" s="207"/>
      <c r="V145" s="207"/>
      <c r="W145" s="207"/>
      <c r="X145" s="305"/>
    </row>
    <row r="146" spans="2:24" ht="24.95" customHeight="1" x14ac:dyDescent="0.25">
      <c r="B146" s="206"/>
      <c r="C146" s="207"/>
      <c r="D146" s="207"/>
      <c r="E146" s="207"/>
      <c r="F146" s="186"/>
      <c r="G146" s="207"/>
      <c r="H146" s="207"/>
      <c r="J146" s="207"/>
      <c r="K146" s="207"/>
      <c r="M146" s="207"/>
      <c r="N146" s="207"/>
      <c r="P146" s="207"/>
      <c r="Q146" s="207"/>
      <c r="S146" s="207"/>
      <c r="T146" s="207"/>
      <c r="U146" s="207"/>
      <c r="V146" s="216" t="s">
        <v>26</v>
      </c>
      <c r="W146" s="216" t="s">
        <v>27</v>
      </c>
      <c r="X146" s="305"/>
    </row>
    <row r="147" spans="2:24" ht="1.5" customHeight="1" x14ac:dyDescent="0.25">
      <c r="B147" s="206"/>
      <c r="C147" s="207"/>
      <c r="D147" s="207"/>
      <c r="E147" s="207"/>
      <c r="F147" s="186"/>
      <c r="G147" s="207"/>
      <c r="H147" s="207"/>
      <c r="J147" s="207"/>
      <c r="K147" s="207"/>
      <c r="M147" s="207"/>
      <c r="N147" s="207"/>
      <c r="P147" s="207"/>
      <c r="Q147" s="207"/>
      <c r="S147" s="207"/>
      <c r="T147" s="207"/>
      <c r="U147" s="207"/>
      <c r="V147" s="278"/>
      <c r="W147" s="278"/>
      <c r="X147" s="305"/>
    </row>
    <row r="148" spans="2:24" x14ac:dyDescent="0.25">
      <c r="B148" s="206"/>
      <c r="C148" s="186"/>
      <c r="D148" s="186"/>
      <c r="E148" s="186"/>
      <c r="F148" s="186"/>
      <c r="G148" s="642" t="s">
        <v>502</v>
      </c>
      <c r="H148" s="642"/>
      <c r="I148" s="283"/>
      <c r="J148" s="642" t="s">
        <v>268</v>
      </c>
      <c r="K148" s="642"/>
      <c r="L148" s="283"/>
      <c r="M148" s="720" t="s">
        <v>503</v>
      </c>
      <c r="N148" s="721"/>
      <c r="O148" s="283"/>
      <c r="P148" s="642" t="s">
        <v>269</v>
      </c>
      <c r="Q148" s="642"/>
      <c r="R148" s="283"/>
      <c r="S148" s="642" t="s">
        <v>522</v>
      </c>
      <c r="T148" s="642"/>
      <c r="U148" s="207"/>
      <c r="V148" s="649" t="s">
        <v>508</v>
      </c>
      <c r="W148" s="649" t="s">
        <v>612</v>
      </c>
      <c r="X148" s="305"/>
    </row>
    <row r="149" spans="2:24" ht="35.1" customHeight="1" x14ac:dyDescent="0.25">
      <c r="B149" s="206"/>
      <c r="C149" s="186"/>
      <c r="D149" s="186"/>
      <c r="E149" s="186"/>
      <c r="F149" s="186"/>
      <c r="G149" s="642"/>
      <c r="H149" s="642"/>
      <c r="I149" s="283"/>
      <c r="J149" s="642"/>
      <c r="K149" s="642"/>
      <c r="L149" s="283"/>
      <c r="M149" s="722"/>
      <c r="N149" s="723"/>
      <c r="O149" s="283"/>
      <c r="P149" s="642"/>
      <c r="Q149" s="642"/>
      <c r="R149" s="283"/>
      <c r="S149" s="642"/>
      <c r="T149" s="642"/>
      <c r="U149" s="207"/>
      <c r="V149" s="649"/>
      <c r="W149" s="649"/>
      <c r="X149" s="305"/>
    </row>
    <row r="150" spans="2:24" ht="3.95" customHeight="1" x14ac:dyDescent="0.25">
      <c r="B150" s="206"/>
      <c r="C150" s="186"/>
      <c r="D150" s="186"/>
      <c r="E150" s="186"/>
      <c r="F150" s="186"/>
      <c r="G150" s="272"/>
      <c r="H150" s="272"/>
      <c r="I150" s="272"/>
      <c r="J150" s="272"/>
      <c r="K150" s="272"/>
      <c r="L150" s="272"/>
      <c r="M150" s="272"/>
      <c r="N150" s="272"/>
      <c r="O150" s="272"/>
      <c r="P150" s="272"/>
      <c r="Q150" s="272"/>
      <c r="R150" s="272"/>
      <c r="S150" s="288"/>
      <c r="T150" s="288"/>
      <c r="U150" s="186"/>
      <c r="V150" s="285"/>
      <c r="W150" s="285"/>
      <c r="X150" s="305"/>
    </row>
    <row r="151" spans="2:24" ht="24.95" customHeight="1" x14ac:dyDescent="0.25">
      <c r="B151" s="206"/>
      <c r="C151" s="646" t="s">
        <v>475</v>
      </c>
      <c r="D151" s="646"/>
      <c r="E151" s="646"/>
      <c r="F151" s="288"/>
      <c r="G151" s="630">
        <v>8</v>
      </c>
      <c r="H151" s="647"/>
      <c r="I151" s="82"/>
      <c r="J151" s="648"/>
      <c r="K151" s="648"/>
      <c r="L151" s="82"/>
      <c r="M151" s="627">
        <f>J151*G151</f>
        <v>0</v>
      </c>
      <c r="N151" s="627"/>
      <c r="O151" s="82"/>
      <c r="P151" s="703"/>
      <c r="Q151" s="703"/>
      <c r="R151" s="306"/>
      <c r="S151" s="625"/>
      <c r="T151" s="626"/>
      <c r="U151" s="207"/>
      <c r="V151" s="1157" t="s">
        <v>28</v>
      </c>
      <c r="W151" s="707" t="s">
        <v>491</v>
      </c>
      <c r="X151" s="305"/>
    </row>
    <row r="152" spans="2:24" ht="24.95" customHeight="1" x14ac:dyDescent="0.25">
      <c r="B152" s="206"/>
      <c r="C152" s="646"/>
      <c r="D152" s="646"/>
      <c r="E152" s="646"/>
      <c r="F152" s="288"/>
      <c r="G152" s="630"/>
      <c r="H152" s="647"/>
      <c r="I152" s="82"/>
      <c r="J152" s="648"/>
      <c r="K152" s="648"/>
      <c r="L152" s="82"/>
      <c r="M152" s="627"/>
      <c r="N152" s="627"/>
      <c r="O152" s="82"/>
      <c r="P152" s="703"/>
      <c r="Q152" s="703"/>
      <c r="R152" s="306"/>
      <c r="S152" s="625"/>
      <c r="T152" s="626"/>
      <c r="U152" s="207"/>
      <c r="V152" s="708"/>
      <c r="W152" s="708"/>
      <c r="X152" s="305"/>
    </row>
    <row r="153" spans="2:24" ht="3.95" customHeight="1" x14ac:dyDescent="0.25">
      <c r="B153" s="237"/>
      <c r="C153" s="288"/>
      <c r="D153" s="288"/>
      <c r="E153" s="288"/>
      <c r="F153" s="288"/>
      <c r="G153" s="126"/>
      <c r="H153" s="126"/>
      <c r="I153" s="126"/>
      <c r="J153" s="127"/>
      <c r="K153" s="127"/>
      <c r="L153" s="126"/>
      <c r="M153" s="127"/>
      <c r="N153" s="127"/>
      <c r="O153" s="126"/>
      <c r="P153" s="196"/>
      <c r="Q153" s="196"/>
      <c r="R153" s="196"/>
      <c r="S153" s="307"/>
      <c r="T153" s="307"/>
      <c r="U153" s="186"/>
      <c r="V153" s="126"/>
      <c r="W153" s="126"/>
      <c r="X153" s="308"/>
    </row>
    <row r="154" spans="2:24" ht="24.95" customHeight="1" x14ac:dyDescent="0.25">
      <c r="B154" s="206"/>
      <c r="C154" s="646" t="s">
        <v>476</v>
      </c>
      <c r="D154" s="646"/>
      <c r="E154" s="646"/>
      <c r="F154" s="288"/>
      <c r="G154" s="669">
        <v>8</v>
      </c>
      <c r="H154" s="670"/>
      <c r="I154" s="126"/>
      <c r="J154" s="671"/>
      <c r="K154" s="672"/>
      <c r="L154" s="126"/>
      <c r="M154" s="673">
        <f t="shared" ref="M154" si="14">J154*G154</f>
        <v>0</v>
      </c>
      <c r="N154" s="674"/>
      <c r="O154" s="126"/>
      <c r="P154" s="713" t="str">
        <f>IFERROR(M151/M154,"")</f>
        <v/>
      </c>
      <c r="Q154" s="700" t="s">
        <v>481</v>
      </c>
      <c r="R154" s="236"/>
      <c r="S154" s="638">
        <f>M151-M154</f>
        <v>0</v>
      </c>
      <c r="T154" s="631" t="s">
        <v>523</v>
      </c>
      <c r="U154" s="207"/>
      <c r="V154" s="1132" t="s">
        <v>28</v>
      </c>
      <c r="W154" s="707" t="s">
        <v>491</v>
      </c>
      <c r="X154" s="305"/>
    </row>
    <row r="155" spans="2:24" ht="24.95" customHeight="1" x14ac:dyDescent="0.25">
      <c r="B155" s="206"/>
      <c r="C155" s="646"/>
      <c r="D155" s="646"/>
      <c r="E155" s="646"/>
      <c r="F155" s="288"/>
      <c r="G155" s="651"/>
      <c r="H155" s="652"/>
      <c r="I155" s="126"/>
      <c r="J155" s="655"/>
      <c r="K155" s="656"/>
      <c r="L155" s="126"/>
      <c r="M155" s="659"/>
      <c r="N155" s="660"/>
      <c r="O155" s="126"/>
      <c r="P155" s="714"/>
      <c r="Q155" s="701"/>
      <c r="R155" s="236"/>
      <c r="S155" s="679"/>
      <c r="T155" s="697"/>
      <c r="U155" s="207"/>
      <c r="V155" s="618"/>
      <c r="W155" s="708"/>
      <c r="X155" s="305"/>
    </row>
    <row r="156" spans="2:24" ht="24.95" customHeight="1" x14ac:dyDescent="0.25">
      <c r="B156" s="206"/>
      <c r="C156" s="667" t="s">
        <v>477</v>
      </c>
      <c r="D156" s="667"/>
      <c r="E156" s="667"/>
      <c r="F156" s="288"/>
      <c r="G156" s="651">
        <v>8</v>
      </c>
      <c r="H156" s="652"/>
      <c r="I156" s="126"/>
      <c r="J156" s="655"/>
      <c r="K156" s="656"/>
      <c r="L156" s="126"/>
      <c r="M156" s="659">
        <f t="shared" ref="M156" si="15">J156*G156</f>
        <v>0</v>
      </c>
      <c r="N156" s="660"/>
      <c r="O156" s="126"/>
      <c r="P156" s="711" t="str">
        <f>IFERROR(M151/M156,"")</f>
        <v/>
      </c>
      <c r="Q156" s="695" t="s">
        <v>483</v>
      </c>
      <c r="R156" s="236"/>
      <c r="S156" s="680">
        <f>M151-M156</f>
        <v>0</v>
      </c>
      <c r="T156" s="692" t="s">
        <v>524</v>
      </c>
      <c r="U156" s="207"/>
      <c r="V156" s="1156" t="s">
        <v>28</v>
      </c>
      <c r="W156" s="707" t="s">
        <v>491</v>
      </c>
      <c r="X156" s="305"/>
    </row>
    <row r="157" spans="2:24" ht="24.95" customHeight="1" x14ac:dyDescent="0.25">
      <c r="B157" s="206"/>
      <c r="C157" s="668"/>
      <c r="D157" s="668"/>
      <c r="E157" s="668"/>
      <c r="F157" s="288"/>
      <c r="G157" s="686"/>
      <c r="H157" s="687"/>
      <c r="I157" s="126"/>
      <c r="J157" s="688"/>
      <c r="K157" s="689"/>
      <c r="L157" s="126"/>
      <c r="M157" s="690"/>
      <c r="N157" s="691"/>
      <c r="O157" s="126"/>
      <c r="P157" s="712"/>
      <c r="Q157" s="696"/>
      <c r="R157" s="236"/>
      <c r="S157" s="678"/>
      <c r="T157" s="665"/>
      <c r="U157" s="207"/>
      <c r="V157" s="706"/>
      <c r="W157" s="708"/>
      <c r="X157" s="305"/>
    </row>
    <row r="158" spans="2:24" x14ac:dyDescent="0.25">
      <c r="B158" s="237"/>
      <c r="C158" s="288"/>
      <c r="D158" s="288"/>
      <c r="E158" s="288"/>
      <c r="F158" s="288"/>
      <c r="G158" s="126"/>
      <c r="H158" s="184"/>
      <c r="I158" s="126"/>
      <c r="J158" s="184"/>
      <c r="K158" s="184"/>
      <c r="L158" s="126"/>
      <c r="M158" s="184"/>
      <c r="N158" s="184"/>
      <c r="O158" s="126"/>
      <c r="P158" s="241"/>
      <c r="Q158" s="241"/>
      <c r="R158" s="236"/>
      <c r="S158" s="243"/>
      <c r="T158" s="243"/>
      <c r="U158" s="207"/>
      <c r="V158" s="184"/>
      <c r="W158" s="184"/>
      <c r="X158" s="305"/>
    </row>
    <row r="159" spans="2:24" x14ac:dyDescent="0.25">
      <c r="B159" s="206"/>
      <c r="C159" s="233"/>
      <c r="D159" s="233"/>
      <c r="E159" s="233"/>
      <c r="F159" s="272"/>
      <c r="G159" s="184"/>
      <c r="H159" s="184"/>
      <c r="I159" s="126"/>
      <c r="J159" s="184"/>
      <c r="K159" s="184"/>
      <c r="L159" s="126"/>
      <c r="M159" s="184"/>
      <c r="N159" s="184"/>
      <c r="O159" s="126"/>
      <c r="P159" s="241"/>
      <c r="Q159" s="241"/>
      <c r="R159" s="236"/>
      <c r="S159" s="243"/>
      <c r="T159" s="243"/>
      <c r="U159" s="207"/>
      <c r="V159" s="184"/>
      <c r="W159" s="184"/>
      <c r="X159" s="305"/>
    </row>
    <row r="160" spans="2:24" ht="15.75" thickBot="1" x14ac:dyDescent="0.3">
      <c r="B160" s="244"/>
      <c r="C160" s="245"/>
      <c r="D160" s="245"/>
      <c r="E160" s="245"/>
      <c r="F160" s="246"/>
      <c r="G160" s="83"/>
      <c r="H160" s="83"/>
      <c r="I160" s="84"/>
      <c r="J160" s="83"/>
      <c r="K160" s="83"/>
      <c r="L160" s="84"/>
      <c r="M160" s="83"/>
      <c r="N160" s="83"/>
      <c r="O160" s="84"/>
      <c r="P160" s="247"/>
      <c r="Q160" s="247"/>
      <c r="R160" s="248"/>
      <c r="S160" s="250"/>
      <c r="T160" s="250"/>
      <c r="U160" s="251"/>
      <c r="V160" s="83"/>
      <c r="W160" s="83"/>
      <c r="X160" s="309"/>
    </row>
    <row r="163" spans="2:24" ht="15.75" thickBot="1" x14ac:dyDescent="0.3"/>
    <row r="164" spans="2:24" ht="24.95" customHeight="1" x14ac:dyDescent="0.25">
      <c r="B164" s="640" t="s">
        <v>184</v>
      </c>
      <c r="C164" s="641"/>
      <c r="D164" s="641"/>
      <c r="E164" s="641"/>
      <c r="F164" s="641"/>
      <c r="G164" s="641"/>
      <c r="H164" s="200"/>
      <c r="I164" s="201"/>
      <c r="J164" s="200"/>
      <c r="K164" s="200"/>
      <c r="L164" s="201"/>
      <c r="M164" s="200"/>
      <c r="N164" s="200"/>
      <c r="O164" s="201"/>
      <c r="P164" s="200"/>
      <c r="Q164" s="200"/>
      <c r="R164" s="201"/>
      <c r="S164" s="200"/>
      <c r="T164" s="200"/>
      <c r="U164" s="200"/>
      <c r="V164" s="200"/>
      <c r="W164" s="200"/>
      <c r="X164" s="302"/>
    </row>
    <row r="165" spans="2:24" ht="15.75" x14ac:dyDescent="0.25">
      <c r="B165" s="303"/>
      <c r="C165" s="279"/>
      <c r="D165" s="279"/>
      <c r="E165" s="304"/>
      <c r="F165" s="304"/>
      <c r="G165" s="186"/>
      <c r="H165" s="207"/>
      <c r="J165" s="207"/>
      <c r="K165" s="207"/>
      <c r="M165" s="207"/>
      <c r="N165" s="207"/>
      <c r="P165" s="207"/>
      <c r="Q165" s="207"/>
      <c r="S165" s="207"/>
      <c r="T165" s="207"/>
      <c r="U165" s="207"/>
      <c r="V165" s="207"/>
      <c r="W165" s="207"/>
      <c r="X165" s="305"/>
    </row>
    <row r="166" spans="2:24" ht="24.95" customHeight="1" x14ac:dyDescent="0.25">
      <c r="B166" s="206"/>
      <c r="C166" s="207"/>
      <c r="D166" s="207"/>
      <c r="E166" s="207"/>
      <c r="F166" s="186"/>
      <c r="G166" s="207"/>
      <c r="H166" s="207"/>
      <c r="J166" s="207"/>
      <c r="K166" s="207"/>
      <c r="M166" s="207"/>
      <c r="N166" s="207"/>
      <c r="P166" s="207"/>
      <c r="Q166" s="207"/>
      <c r="S166" s="207"/>
      <c r="T166" s="207"/>
      <c r="U166" s="207"/>
      <c r="V166" s="216" t="s">
        <v>26</v>
      </c>
      <c r="W166" s="216" t="s">
        <v>27</v>
      </c>
      <c r="X166" s="305"/>
    </row>
    <row r="167" spans="2:24" ht="1.5" customHeight="1" x14ac:dyDescent="0.25">
      <c r="B167" s="206"/>
      <c r="C167" s="207"/>
      <c r="D167" s="207"/>
      <c r="E167" s="207"/>
      <c r="F167" s="186"/>
      <c r="G167" s="207"/>
      <c r="H167" s="207"/>
      <c r="J167" s="207"/>
      <c r="K167" s="207"/>
      <c r="M167" s="207"/>
      <c r="N167" s="207"/>
      <c r="P167" s="207"/>
      <c r="Q167" s="207"/>
      <c r="S167" s="207"/>
      <c r="T167" s="207"/>
      <c r="U167" s="207"/>
      <c r="V167" s="278"/>
      <c r="W167" s="278"/>
      <c r="X167" s="305"/>
    </row>
    <row r="168" spans="2:24" x14ac:dyDescent="0.25">
      <c r="B168" s="206"/>
      <c r="C168" s="186"/>
      <c r="D168" s="186"/>
      <c r="E168" s="186"/>
      <c r="F168" s="186"/>
      <c r="G168" s="642" t="s">
        <v>502</v>
      </c>
      <c r="H168" s="642"/>
      <c r="I168" s="283"/>
      <c r="J168" s="642" t="s">
        <v>268</v>
      </c>
      <c r="K168" s="642"/>
      <c r="L168" s="283"/>
      <c r="M168" s="720" t="s">
        <v>503</v>
      </c>
      <c r="N168" s="721"/>
      <c r="O168" s="283"/>
      <c r="P168" s="642" t="s">
        <v>269</v>
      </c>
      <c r="Q168" s="642"/>
      <c r="R168" s="283"/>
      <c r="S168" s="642" t="s">
        <v>522</v>
      </c>
      <c r="T168" s="642"/>
      <c r="U168" s="207"/>
      <c r="V168" s="649" t="s">
        <v>508</v>
      </c>
      <c r="W168" s="649" t="s">
        <v>612</v>
      </c>
      <c r="X168" s="305"/>
    </row>
    <row r="169" spans="2:24" ht="35.1" customHeight="1" x14ac:dyDescent="0.25">
      <c r="B169" s="206"/>
      <c r="C169" s="186"/>
      <c r="D169" s="186"/>
      <c r="E169" s="186"/>
      <c r="F169" s="186"/>
      <c r="G169" s="642"/>
      <c r="H169" s="642"/>
      <c r="I169" s="283"/>
      <c r="J169" s="642"/>
      <c r="K169" s="642"/>
      <c r="L169" s="283"/>
      <c r="M169" s="722"/>
      <c r="N169" s="723"/>
      <c r="O169" s="283"/>
      <c r="P169" s="642"/>
      <c r="Q169" s="642"/>
      <c r="R169" s="283"/>
      <c r="S169" s="642"/>
      <c r="T169" s="642"/>
      <c r="U169" s="207"/>
      <c r="V169" s="649"/>
      <c r="W169" s="649"/>
      <c r="X169" s="305"/>
    </row>
    <row r="170" spans="2:24" ht="3.95" customHeight="1" x14ac:dyDescent="0.25">
      <c r="B170" s="206"/>
      <c r="C170" s="186"/>
      <c r="D170" s="186"/>
      <c r="E170" s="186"/>
      <c r="F170" s="186"/>
      <c r="G170" s="272"/>
      <c r="H170" s="272"/>
      <c r="I170" s="272"/>
      <c r="J170" s="272"/>
      <c r="K170" s="272"/>
      <c r="L170" s="272"/>
      <c r="M170" s="272"/>
      <c r="N170" s="272"/>
      <c r="O170" s="272"/>
      <c r="P170" s="272"/>
      <c r="Q170" s="272"/>
      <c r="R170" s="272"/>
      <c r="S170" s="288"/>
      <c r="T170" s="288"/>
      <c r="U170" s="186"/>
      <c r="V170" s="285"/>
      <c r="W170" s="285"/>
      <c r="X170" s="305"/>
    </row>
    <row r="171" spans="2:24" ht="24.95" customHeight="1" x14ac:dyDescent="0.25">
      <c r="B171" s="206"/>
      <c r="C171" s="646" t="s">
        <v>475</v>
      </c>
      <c r="D171" s="646"/>
      <c r="E171" s="646"/>
      <c r="F171" s="288"/>
      <c r="G171" s="630">
        <v>8</v>
      </c>
      <c r="H171" s="647"/>
      <c r="I171" s="82"/>
      <c r="J171" s="648"/>
      <c r="K171" s="648"/>
      <c r="L171" s="82"/>
      <c r="M171" s="627">
        <f>J171*G171</f>
        <v>0</v>
      </c>
      <c r="N171" s="627"/>
      <c r="O171" s="82"/>
      <c r="P171" s="703"/>
      <c r="Q171" s="703"/>
      <c r="R171" s="306"/>
      <c r="S171" s="625"/>
      <c r="T171" s="626"/>
      <c r="U171" s="207"/>
      <c r="V171" s="1157" t="s">
        <v>28</v>
      </c>
      <c r="W171" s="707" t="s">
        <v>491</v>
      </c>
      <c r="X171" s="305"/>
    </row>
    <row r="172" spans="2:24" ht="24.95" customHeight="1" x14ac:dyDescent="0.25">
      <c r="B172" s="206"/>
      <c r="C172" s="646"/>
      <c r="D172" s="646"/>
      <c r="E172" s="646"/>
      <c r="F172" s="288"/>
      <c r="G172" s="630"/>
      <c r="H172" s="647"/>
      <c r="I172" s="82"/>
      <c r="J172" s="648"/>
      <c r="K172" s="648"/>
      <c r="L172" s="82"/>
      <c r="M172" s="627"/>
      <c r="N172" s="627"/>
      <c r="O172" s="82"/>
      <c r="P172" s="703"/>
      <c r="Q172" s="703"/>
      <c r="R172" s="306"/>
      <c r="S172" s="625"/>
      <c r="T172" s="626"/>
      <c r="U172" s="207"/>
      <c r="V172" s="708"/>
      <c r="W172" s="708"/>
      <c r="X172" s="305"/>
    </row>
    <row r="173" spans="2:24" ht="3.95" customHeight="1" x14ac:dyDescent="0.25">
      <c r="B173" s="237"/>
      <c r="C173" s="288"/>
      <c r="D173" s="288"/>
      <c r="E173" s="288"/>
      <c r="F173" s="288"/>
      <c r="G173" s="126"/>
      <c r="H173" s="126"/>
      <c r="I173" s="126"/>
      <c r="J173" s="127"/>
      <c r="K173" s="127"/>
      <c r="L173" s="126"/>
      <c r="M173" s="127"/>
      <c r="N173" s="127"/>
      <c r="O173" s="126"/>
      <c r="P173" s="196"/>
      <c r="Q173" s="196"/>
      <c r="R173" s="196"/>
      <c r="S173" s="307"/>
      <c r="T173" s="307"/>
      <c r="U173" s="186"/>
      <c r="V173" s="126"/>
      <c r="W173" s="126"/>
      <c r="X173" s="308"/>
    </row>
    <row r="174" spans="2:24" ht="24.95" customHeight="1" x14ac:dyDescent="0.25">
      <c r="B174" s="206"/>
      <c r="C174" s="646" t="s">
        <v>476</v>
      </c>
      <c r="D174" s="646"/>
      <c r="E174" s="646"/>
      <c r="F174" s="288"/>
      <c r="G174" s="669">
        <v>8</v>
      </c>
      <c r="H174" s="670"/>
      <c r="I174" s="126"/>
      <c r="J174" s="671"/>
      <c r="K174" s="672"/>
      <c r="L174" s="126"/>
      <c r="M174" s="673">
        <f t="shared" ref="M174" si="16">J174*G174</f>
        <v>0</v>
      </c>
      <c r="N174" s="674"/>
      <c r="O174" s="126"/>
      <c r="P174" s="713" t="str">
        <f>IFERROR(M171/M174,"")</f>
        <v/>
      </c>
      <c r="Q174" s="700" t="s">
        <v>481</v>
      </c>
      <c r="R174" s="236"/>
      <c r="S174" s="638">
        <f>M171-M174</f>
        <v>0</v>
      </c>
      <c r="T174" s="631" t="s">
        <v>523</v>
      </c>
      <c r="U174" s="207"/>
      <c r="V174" s="1132" t="s">
        <v>28</v>
      </c>
      <c r="W174" s="707" t="s">
        <v>491</v>
      </c>
      <c r="X174" s="305"/>
    </row>
    <row r="175" spans="2:24" ht="24.95" customHeight="1" x14ac:dyDescent="0.25">
      <c r="B175" s="206"/>
      <c r="C175" s="646"/>
      <c r="D175" s="646"/>
      <c r="E175" s="646"/>
      <c r="F175" s="288"/>
      <c r="G175" s="651"/>
      <c r="H175" s="652"/>
      <c r="I175" s="126"/>
      <c r="J175" s="655"/>
      <c r="K175" s="656"/>
      <c r="L175" s="126"/>
      <c r="M175" s="659"/>
      <c r="N175" s="660"/>
      <c r="O175" s="126"/>
      <c r="P175" s="714"/>
      <c r="Q175" s="701"/>
      <c r="R175" s="236"/>
      <c r="S175" s="679"/>
      <c r="T175" s="697"/>
      <c r="U175" s="207"/>
      <c r="V175" s="618"/>
      <c r="W175" s="708"/>
      <c r="X175" s="305"/>
    </row>
    <row r="176" spans="2:24" ht="24.95" customHeight="1" x14ac:dyDescent="0.25">
      <c r="B176" s="206"/>
      <c r="C176" s="667" t="s">
        <v>477</v>
      </c>
      <c r="D176" s="667"/>
      <c r="E176" s="667"/>
      <c r="F176" s="288"/>
      <c r="G176" s="651">
        <v>8</v>
      </c>
      <c r="H176" s="652"/>
      <c r="I176" s="126"/>
      <c r="J176" s="655"/>
      <c r="K176" s="656"/>
      <c r="L176" s="126"/>
      <c r="M176" s="659">
        <f t="shared" ref="M176" si="17">J176*G176</f>
        <v>0</v>
      </c>
      <c r="N176" s="660"/>
      <c r="O176" s="126"/>
      <c r="P176" s="711" t="str">
        <f>IFERROR(M171/M176,"")</f>
        <v/>
      </c>
      <c r="Q176" s="695" t="s">
        <v>483</v>
      </c>
      <c r="R176" s="236"/>
      <c r="S176" s="680">
        <f>M171-M176</f>
        <v>0</v>
      </c>
      <c r="T176" s="692" t="s">
        <v>524</v>
      </c>
      <c r="U176" s="207"/>
      <c r="V176" s="1156" t="s">
        <v>28</v>
      </c>
      <c r="W176" s="707" t="s">
        <v>491</v>
      </c>
      <c r="X176" s="305"/>
    </row>
    <row r="177" spans="2:24" ht="24.95" customHeight="1" x14ac:dyDescent="0.25">
      <c r="B177" s="206"/>
      <c r="C177" s="668"/>
      <c r="D177" s="668"/>
      <c r="E177" s="668"/>
      <c r="F177" s="288"/>
      <c r="G177" s="686"/>
      <c r="H177" s="687"/>
      <c r="I177" s="126"/>
      <c r="J177" s="688"/>
      <c r="K177" s="689"/>
      <c r="L177" s="126"/>
      <c r="M177" s="690"/>
      <c r="N177" s="691"/>
      <c r="O177" s="126"/>
      <c r="P177" s="712"/>
      <c r="Q177" s="696"/>
      <c r="R177" s="236"/>
      <c r="S177" s="678"/>
      <c r="T177" s="665"/>
      <c r="U177" s="207"/>
      <c r="V177" s="706"/>
      <c r="W177" s="708"/>
      <c r="X177" s="305"/>
    </row>
    <row r="178" spans="2:24" x14ac:dyDescent="0.25">
      <c r="B178" s="237"/>
      <c r="C178" s="288"/>
      <c r="D178" s="288"/>
      <c r="E178" s="288"/>
      <c r="F178" s="288"/>
      <c r="G178" s="126"/>
      <c r="H178" s="184"/>
      <c r="I178" s="126"/>
      <c r="J178" s="184"/>
      <c r="K178" s="184"/>
      <c r="L178" s="126"/>
      <c r="M178" s="184"/>
      <c r="N178" s="184"/>
      <c r="O178" s="126"/>
      <c r="P178" s="241"/>
      <c r="Q178" s="241"/>
      <c r="R178" s="236"/>
      <c r="S178" s="243"/>
      <c r="T178" s="243"/>
      <c r="U178" s="207"/>
      <c r="V178" s="184"/>
      <c r="W178" s="184"/>
      <c r="X178" s="305"/>
    </row>
    <row r="179" spans="2:24" x14ac:dyDescent="0.25">
      <c r="B179" s="206"/>
      <c r="C179" s="233"/>
      <c r="D179" s="233"/>
      <c r="E179" s="233"/>
      <c r="F179" s="272"/>
      <c r="G179" s="184"/>
      <c r="H179" s="184"/>
      <c r="I179" s="126"/>
      <c r="J179" s="184"/>
      <c r="K179" s="184"/>
      <c r="L179" s="126"/>
      <c r="M179" s="184"/>
      <c r="N179" s="184"/>
      <c r="O179" s="126"/>
      <c r="P179" s="241"/>
      <c r="Q179" s="241"/>
      <c r="R179" s="236"/>
      <c r="S179" s="243"/>
      <c r="T179" s="243"/>
      <c r="U179" s="207"/>
      <c r="V179" s="184"/>
      <c r="W179" s="184"/>
      <c r="X179" s="305"/>
    </row>
    <row r="180" spans="2:24" ht="15.75" thickBot="1" x14ac:dyDescent="0.3">
      <c r="B180" s="244"/>
      <c r="C180" s="245"/>
      <c r="D180" s="245"/>
      <c r="E180" s="245"/>
      <c r="F180" s="246"/>
      <c r="G180" s="83"/>
      <c r="H180" s="83"/>
      <c r="I180" s="84"/>
      <c r="J180" s="83"/>
      <c r="K180" s="83"/>
      <c r="L180" s="84"/>
      <c r="M180" s="83"/>
      <c r="N180" s="83"/>
      <c r="O180" s="84"/>
      <c r="P180" s="247"/>
      <c r="Q180" s="247"/>
      <c r="R180" s="248"/>
      <c r="S180" s="250"/>
      <c r="T180" s="250"/>
      <c r="U180" s="251"/>
      <c r="V180" s="83"/>
      <c r="W180" s="83"/>
      <c r="X180" s="309"/>
    </row>
  </sheetData>
  <sheetProtection password="DA6F" sheet="1" objects="1" scenarios="1" selectLockedCells="1"/>
  <mergeCells count="320">
    <mergeCell ref="B8:Q8"/>
    <mergeCell ref="S8:X8"/>
    <mergeCell ref="C14:J14"/>
    <mergeCell ref="G17:H18"/>
    <mergeCell ref="J17:K18"/>
    <mergeCell ref="M17:N18"/>
    <mergeCell ref="P17:Q18"/>
    <mergeCell ref="S17:T18"/>
    <mergeCell ref="V17:V18"/>
    <mergeCell ref="W17:W18"/>
    <mergeCell ref="C20:E21"/>
    <mergeCell ref="G20:H21"/>
    <mergeCell ref="J20:K21"/>
    <mergeCell ref="M20:N21"/>
    <mergeCell ref="P20:Q21"/>
    <mergeCell ref="S20:T21"/>
    <mergeCell ref="V20:V21"/>
    <mergeCell ref="W20:W21"/>
    <mergeCell ref="V25:V26"/>
    <mergeCell ref="W25:W26"/>
    <mergeCell ref="S23:S24"/>
    <mergeCell ref="T23:T24"/>
    <mergeCell ref="V23:V24"/>
    <mergeCell ref="W23:W24"/>
    <mergeCell ref="C25:E26"/>
    <mergeCell ref="G25:H26"/>
    <mergeCell ref="J25:K26"/>
    <mergeCell ref="M25:N26"/>
    <mergeCell ref="P25:P26"/>
    <mergeCell ref="Q25:Q26"/>
    <mergeCell ref="C23:E24"/>
    <mergeCell ref="G23:H24"/>
    <mergeCell ref="J23:K24"/>
    <mergeCell ref="M23:N24"/>
    <mergeCell ref="V34:V35"/>
    <mergeCell ref="W34:W35"/>
    <mergeCell ref="C37:E38"/>
    <mergeCell ref="G37:H38"/>
    <mergeCell ref="J37:K38"/>
    <mergeCell ref="M37:N38"/>
    <mergeCell ref="P37:Q38"/>
    <mergeCell ref="S37:T38"/>
    <mergeCell ref="V37:V38"/>
    <mergeCell ref="W37:W38"/>
    <mergeCell ref="G34:H35"/>
    <mergeCell ref="J34:K35"/>
    <mergeCell ref="M34:N35"/>
    <mergeCell ref="P34:Q35"/>
    <mergeCell ref="S34:T35"/>
    <mergeCell ref="V42:V43"/>
    <mergeCell ref="W42:W43"/>
    <mergeCell ref="S40:S41"/>
    <mergeCell ref="T40:T41"/>
    <mergeCell ref="V40:V41"/>
    <mergeCell ref="W40:W41"/>
    <mergeCell ref="C42:E43"/>
    <mergeCell ref="G42:H43"/>
    <mergeCell ref="J42:K43"/>
    <mergeCell ref="M42:N43"/>
    <mergeCell ref="P42:P43"/>
    <mergeCell ref="Q42:Q43"/>
    <mergeCell ref="C40:E41"/>
    <mergeCell ref="G40:H41"/>
    <mergeCell ref="J40:K41"/>
    <mergeCell ref="M40:N41"/>
    <mergeCell ref="P40:P41"/>
    <mergeCell ref="Q40:Q41"/>
    <mergeCell ref="V51:V52"/>
    <mergeCell ref="W51:W52"/>
    <mergeCell ref="C54:E55"/>
    <mergeCell ref="G54:H55"/>
    <mergeCell ref="J54:K55"/>
    <mergeCell ref="M54:N55"/>
    <mergeCell ref="P54:Q55"/>
    <mergeCell ref="S54:T55"/>
    <mergeCell ref="V54:V55"/>
    <mergeCell ref="W54:W55"/>
    <mergeCell ref="G51:H52"/>
    <mergeCell ref="J51:K52"/>
    <mergeCell ref="M51:N52"/>
    <mergeCell ref="P51:Q52"/>
    <mergeCell ref="S51:T52"/>
    <mergeCell ref="V59:V60"/>
    <mergeCell ref="W59:W60"/>
    <mergeCell ref="S57:S58"/>
    <mergeCell ref="T57:T58"/>
    <mergeCell ref="V57:V58"/>
    <mergeCell ref="W57:W58"/>
    <mergeCell ref="C59:E60"/>
    <mergeCell ref="G59:H60"/>
    <mergeCell ref="J59:K60"/>
    <mergeCell ref="M59:N60"/>
    <mergeCell ref="P59:P60"/>
    <mergeCell ref="Q59:Q60"/>
    <mergeCell ref="C57:E58"/>
    <mergeCell ref="G57:H58"/>
    <mergeCell ref="J57:K58"/>
    <mergeCell ref="M57:N58"/>
    <mergeCell ref="P57:P58"/>
    <mergeCell ref="Q57:Q58"/>
    <mergeCell ref="V88:V89"/>
    <mergeCell ref="W88:W89"/>
    <mergeCell ref="C91:E92"/>
    <mergeCell ref="G91:H92"/>
    <mergeCell ref="J91:K92"/>
    <mergeCell ref="M91:N92"/>
    <mergeCell ref="P91:Q92"/>
    <mergeCell ref="S91:T92"/>
    <mergeCell ref="V91:V92"/>
    <mergeCell ref="G88:H89"/>
    <mergeCell ref="J88:K89"/>
    <mergeCell ref="M88:N89"/>
    <mergeCell ref="P88:Q89"/>
    <mergeCell ref="W91:W92"/>
    <mergeCell ref="W96:W97"/>
    <mergeCell ref="W94:W95"/>
    <mergeCell ref="C96:E97"/>
    <mergeCell ref="G96:H97"/>
    <mergeCell ref="J96:K97"/>
    <mergeCell ref="M96:N97"/>
    <mergeCell ref="P96:P97"/>
    <mergeCell ref="Q96:Q97"/>
    <mergeCell ref="S96:S97"/>
    <mergeCell ref="T96:T97"/>
    <mergeCell ref="V96:V97"/>
    <mergeCell ref="C94:E95"/>
    <mergeCell ref="G94:H95"/>
    <mergeCell ref="J94:K95"/>
    <mergeCell ref="M94:N95"/>
    <mergeCell ref="P94:P95"/>
    <mergeCell ref="Q94:Q95"/>
    <mergeCell ref="S94:S95"/>
    <mergeCell ref="T94:T95"/>
    <mergeCell ref="V94:V95"/>
    <mergeCell ref="W128:W129"/>
    <mergeCell ref="P114:P115"/>
    <mergeCell ref="Q114:Q115"/>
    <mergeCell ref="S114:S115"/>
    <mergeCell ref="C114:E115"/>
    <mergeCell ref="G114:H115"/>
    <mergeCell ref="J114:K115"/>
    <mergeCell ref="M114:N115"/>
    <mergeCell ref="T116:T117"/>
    <mergeCell ref="V116:V117"/>
    <mergeCell ref="W116:W117"/>
    <mergeCell ref="B124:G124"/>
    <mergeCell ref="P68:Q69"/>
    <mergeCell ref="S68:T69"/>
    <mergeCell ref="C71:E72"/>
    <mergeCell ref="G71:H72"/>
    <mergeCell ref="J71:K72"/>
    <mergeCell ref="M71:N72"/>
    <mergeCell ref="P71:Q72"/>
    <mergeCell ref="S71:T72"/>
    <mergeCell ref="B12:G12"/>
    <mergeCell ref="C31:N31"/>
    <mergeCell ref="C65:N65"/>
    <mergeCell ref="G68:H69"/>
    <mergeCell ref="J68:K69"/>
    <mergeCell ref="M68:N69"/>
    <mergeCell ref="S59:S60"/>
    <mergeCell ref="T59:T60"/>
    <mergeCell ref="C48:N48"/>
    <mergeCell ref="S42:S43"/>
    <mergeCell ref="T42:T43"/>
    <mergeCell ref="S28:T28"/>
    <mergeCell ref="S25:S26"/>
    <mergeCell ref="T25:T26"/>
    <mergeCell ref="P23:P24"/>
    <mergeCell ref="Q23:Q24"/>
    <mergeCell ref="B104:G104"/>
    <mergeCell ref="G108:H109"/>
    <mergeCell ref="J108:K109"/>
    <mergeCell ref="M108:N109"/>
    <mergeCell ref="P108:Q109"/>
    <mergeCell ref="S108:T109"/>
    <mergeCell ref="S74:S75"/>
    <mergeCell ref="T74:T75"/>
    <mergeCell ref="C76:E77"/>
    <mergeCell ref="G76:H77"/>
    <mergeCell ref="J76:K77"/>
    <mergeCell ref="M76:N77"/>
    <mergeCell ref="P76:P77"/>
    <mergeCell ref="Q76:Q77"/>
    <mergeCell ref="S76:S77"/>
    <mergeCell ref="T76:T77"/>
    <mergeCell ref="C74:E75"/>
    <mergeCell ref="G74:H75"/>
    <mergeCell ref="J74:K75"/>
    <mergeCell ref="M74:N75"/>
    <mergeCell ref="P74:P75"/>
    <mergeCell ref="Q74:Q75"/>
    <mergeCell ref="S88:T89"/>
    <mergeCell ref="B84:G84"/>
    <mergeCell ref="W108:W109"/>
    <mergeCell ref="C111:E112"/>
    <mergeCell ref="G111:H112"/>
    <mergeCell ref="J111:K112"/>
    <mergeCell ref="M111:N112"/>
    <mergeCell ref="P111:Q112"/>
    <mergeCell ref="S111:T112"/>
    <mergeCell ref="V111:V112"/>
    <mergeCell ref="W111:W112"/>
    <mergeCell ref="V108:V109"/>
    <mergeCell ref="P131:Q132"/>
    <mergeCell ref="S131:T132"/>
    <mergeCell ref="T114:T115"/>
    <mergeCell ref="V114:V115"/>
    <mergeCell ref="W114:W115"/>
    <mergeCell ref="C116:E117"/>
    <mergeCell ref="G116:H117"/>
    <mergeCell ref="J116:K117"/>
    <mergeCell ref="M116:N117"/>
    <mergeCell ref="P116:P117"/>
    <mergeCell ref="Q116:Q117"/>
    <mergeCell ref="S116:S117"/>
    <mergeCell ref="V131:V132"/>
    <mergeCell ref="W131:W132"/>
    <mergeCell ref="C131:E132"/>
    <mergeCell ref="G131:H132"/>
    <mergeCell ref="J131:K132"/>
    <mergeCell ref="M131:N132"/>
    <mergeCell ref="G128:H129"/>
    <mergeCell ref="J128:K129"/>
    <mergeCell ref="M128:N129"/>
    <mergeCell ref="P128:Q129"/>
    <mergeCell ref="S128:T129"/>
    <mergeCell ref="V128:V129"/>
    <mergeCell ref="V148:V149"/>
    <mergeCell ref="W148:W149"/>
    <mergeCell ref="V151:V152"/>
    <mergeCell ref="W151:W152"/>
    <mergeCell ref="W134:W135"/>
    <mergeCell ref="C136:E137"/>
    <mergeCell ref="G136:H137"/>
    <mergeCell ref="J136:K137"/>
    <mergeCell ref="M136:N137"/>
    <mergeCell ref="P136:P137"/>
    <mergeCell ref="Q136:Q137"/>
    <mergeCell ref="S136:S137"/>
    <mergeCell ref="T136:T137"/>
    <mergeCell ref="V136:V137"/>
    <mergeCell ref="C134:E135"/>
    <mergeCell ref="G134:H135"/>
    <mergeCell ref="J134:K135"/>
    <mergeCell ref="M134:N135"/>
    <mergeCell ref="P134:P135"/>
    <mergeCell ref="Q134:Q135"/>
    <mergeCell ref="S134:S135"/>
    <mergeCell ref="T134:T135"/>
    <mergeCell ref="V134:V135"/>
    <mergeCell ref="W136:W137"/>
    <mergeCell ref="C151:E152"/>
    <mergeCell ref="G151:H152"/>
    <mergeCell ref="J151:K152"/>
    <mergeCell ref="M151:N152"/>
    <mergeCell ref="P151:Q152"/>
    <mergeCell ref="S151:T152"/>
    <mergeCell ref="B144:G144"/>
    <mergeCell ref="G148:H149"/>
    <mergeCell ref="J148:K149"/>
    <mergeCell ref="M148:N149"/>
    <mergeCell ref="P148:Q149"/>
    <mergeCell ref="S148:T149"/>
    <mergeCell ref="V168:V169"/>
    <mergeCell ref="W168:W169"/>
    <mergeCell ref="V171:V172"/>
    <mergeCell ref="W171:W172"/>
    <mergeCell ref="V154:V155"/>
    <mergeCell ref="W154:W155"/>
    <mergeCell ref="C156:E157"/>
    <mergeCell ref="G156:H157"/>
    <mergeCell ref="J156:K157"/>
    <mergeCell ref="M156:N157"/>
    <mergeCell ref="P156:P157"/>
    <mergeCell ref="Q156:Q157"/>
    <mergeCell ref="S156:S157"/>
    <mergeCell ref="T156:T157"/>
    <mergeCell ref="V156:V157"/>
    <mergeCell ref="W156:W157"/>
    <mergeCell ref="C154:E155"/>
    <mergeCell ref="G154:H155"/>
    <mergeCell ref="J154:K155"/>
    <mergeCell ref="M154:N155"/>
    <mergeCell ref="P154:P155"/>
    <mergeCell ref="Q154:Q155"/>
    <mergeCell ref="S154:S155"/>
    <mergeCell ref="T154:T155"/>
    <mergeCell ref="C171:E172"/>
    <mergeCell ref="G171:H172"/>
    <mergeCell ref="J171:K172"/>
    <mergeCell ref="M171:N172"/>
    <mergeCell ref="P171:Q172"/>
    <mergeCell ref="S171:T172"/>
    <mergeCell ref="B164:G164"/>
    <mergeCell ref="G168:H169"/>
    <mergeCell ref="J168:K169"/>
    <mergeCell ref="M168:N169"/>
    <mergeCell ref="P168:Q169"/>
    <mergeCell ref="S168:T169"/>
    <mergeCell ref="V176:V177"/>
    <mergeCell ref="W176:W177"/>
    <mergeCell ref="V174:V175"/>
    <mergeCell ref="W174:W175"/>
    <mergeCell ref="C176:E177"/>
    <mergeCell ref="G176:H177"/>
    <mergeCell ref="J176:K177"/>
    <mergeCell ref="M176:N177"/>
    <mergeCell ref="P176:P177"/>
    <mergeCell ref="Q176:Q177"/>
    <mergeCell ref="S176:S177"/>
    <mergeCell ref="T176:T177"/>
    <mergeCell ref="C174:E175"/>
    <mergeCell ref="G174:H175"/>
    <mergeCell ref="J174:K175"/>
    <mergeCell ref="M174:N175"/>
    <mergeCell ref="P174:P175"/>
    <mergeCell ref="Q174:Q175"/>
    <mergeCell ref="S174:S175"/>
    <mergeCell ref="T174:T175"/>
  </mergeCells>
  <conditionalFormatting sqref="P27:R30 P20:R22 S20 P44:R47 P37:R39 S37 P61:R64 P54:R56 S54 P91:R93 S91 P98:R100 P78:R82">
    <cfRule type="cellIs" dxfId="128" priority="101" operator="equal">
      <formula>$U$2</formula>
    </cfRule>
  </conditionalFormatting>
  <conditionalFormatting sqref="Q23:Q24">
    <cfRule type="expression" dxfId="127" priority="79">
      <formula>$P$23=""</formula>
    </cfRule>
  </conditionalFormatting>
  <conditionalFormatting sqref="Q25:Q26">
    <cfRule type="expression" dxfId="126" priority="78">
      <formula>$P$25=""</formula>
    </cfRule>
  </conditionalFormatting>
  <conditionalFormatting sqref="T23:T24">
    <cfRule type="expression" dxfId="125" priority="77">
      <formula>$P$23=""</formula>
    </cfRule>
  </conditionalFormatting>
  <conditionalFormatting sqref="T25:T26">
    <cfRule type="expression" dxfId="124" priority="76">
      <formula>$P$25=""</formula>
    </cfRule>
  </conditionalFormatting>
  <conditionalFormatting sqref="Q40:Q41">
    <cfRule type="expression" dxfId="123" priority="74">
      <formula>$P$40=""</formula>
    </cfRule>
  </conditionalFormatting>
  <conditionalFormatting sqref="Q42:Q43">
    <cfRule type="expression" dxfId="122" priority="73">
      <formula>$P$42=""</formula>
    </cfRule>
  </conditionalFormatting>
  <conditionalFormatting sqref="T40:T41">
    <cfRule type="expression" dxfId="121" priority="72">
      <formula>$P$40=""</formula>
    </cfRule>
  </conditionalFormatting>
  <conditionalFormatting sqref="T42:T43">
    <cfRule type="expression" dxfId="120" priority="71">
      <formula>$P$42=""</formula>
    </cfRule>
  </conditionalFormatting>
  <conditionalFormatting sqref="Q57:Q58">
    <cfRule type="expression" dxfId="119" priority="69">
      <formula>$P$57=""</formula>
    </cfRule>
  </conditionalFormatting>
  <conditionalFormatting sqref="Q59:Q60">
    <cfRule type="expression" dxfId="118" priority="68">
      <formula>$P$59=""</formula>
    </cfRule>
  </conditionalFormatting>
  <conditionalFormatting sqref="T57:T58">
    <cfRule type="expression" dxfId="117" priority="67">
      <formula>$P$57=""</formula>
    </cfRule>
  </conditionalFormatting>
  <conditionalFormatting sqref="T59:T60">
    <cfRule type="expression" dxfId="116" priority="66">
      <formula>$P$59=""</formula>
    </cfRule>
  </conditionalFormatting>
  <conditionalFormatting sqref="Q94:Q95">
    <cfRule type="expression" dxfId="115" priority="64">
      <formula>$P$94=""</formula>
    </cfRule>
  </conditionalFormatting>
  <conditionalFormatting sqref="Q96:Q97">
    <cfRule type="expression" dxfId="114" priority="63">
      <formula>$P$96=""</formula>
    </cfRule>
  </conditionalFormatting>
  <conditionalFormatting sqref="T94:T95">
    <cfRule type="expression" dxfId="113" priority="62">
      <formula>$P$94=""</formula>
    </cfRule>
  </conditionalFormatting>
  <conditionalFormatting sqref="T96:T97">
    <cfRule type="expression" dxfId="112" priority="61">
      <formula>$P$96=""</formula>
    </cfRule>
  </conditionalFormatting>
  <conditionalFormatting sqref="P71:R73 S71">
    <cfRule type="cellIs" dxfId="111" priority="51" operator="equal">
      <formula>$U$2</formula>
    </cfRule>
  </conditionalFormatting>
  <conditionalFormatting sqref="Q74:Q75">
    <cfRule type="expression" dxfId="110" priority="46">
      <formula>$P$74=""</formula>
    </cfRule>
  </conditionalFormatting>
  <conditionalFormatting sqref="Q76:Q77">
    <cfRule type="expression" dxfId="109" priority="45">
      <formula>$P$76=""</formula>
    </cfRule>
  </conditionalFormatting>
  <conditionalFormatting sqref="T74:T75">
    <cfRule type="expression" dxfId="108" priority="42">
      <formula>$P$74=""</formula>
    </cfRule>
  </conditionalFormatting>
  <conditionalFormatting sqref="T76:T77">
    <cfRule type="expression" dxfId="107" priority="41">
      <formula>$P$76=""</formula>
    </cfRule>
  </conditionalFormatting>
  <conditionalFormatting sqref="P111:R113 S111 P118:R120">
    <cfRule type="cellIs" dxfId="106" priority="40" operator="equal">
      <formula>$U$2</formula>
    </cfRule>
  </conditionalFormatting>
  <conditionalFormatting sqref="Q114:Q115">
    <cfRule type="expression" dxfId="105" priority="31">
      <formula>$P$114=""</formula>
    </cfRule>
  </conditionalFormatting>
  <conditionalFormatting sqref="T114:T115">
    <cfRule type="expression" dxfId="104" priority="30">
      <formula>$P$114=""</formula>
    </cfRule>
  </conditionalFormatting>
  <conditionalFormatting sqref="Q116:Q117">
    <cfRule type="expression" dxfId="103" priority="29">
      <formula>$P$116=""</formula>
    </cfRule>
  </conditionalFormatting>
  <conditionalFormatting sqref="T116:T117">
    <cfRule type="expression" dxfId="102" priority="28">
      <formula>$P$116=""</formula>
    </cfRule>
  </conditionalFormatting>
  <conditionalFormatting sqref="P131:R133 S131 P138:R140">
    <cfRule type="cellIs" dxfId="101" priority="27" operator="equal">
      <formula>$U$2</formula>
    </cfRule>
  </conditionalFormatting>
  <conditionalFormatting sqref="Q134:Q135">
    <cfRule type="expression" dxfId="100" priority="22">
      <formula>$P$134=""</formula>
    </cfRule>
  </conditionalFormatting>
  <conditionalFormatting sqref="T134:T135">
    <cfRule type="expression" dxfId="99" priority="21">
      <formula>$P$134=""</formula>
    </cfRule>
  </conditionalFormatting>
  <conditionalFormatting sqref="Q136:Q137">
    <cfRule type="expression" dxfId="98" priority="20">
      <formula>$P$136=""</formula>
    </cfRule>
  </conditionalFormatting>
  <conditionalFormatting sqref="T136:T137">
    <cfRule type="expression" dxfId="97" priority="19">
      <formula>$P$136=""</formula>
    </cfRule>
  </conditionalFormatting>
  <conditionalFormatting sqref="P151:R153 S151 P158:R160">
    <cfRule type="cellIs" dxfId="96" priority="18" operator="equal">
      <formula>$U$2</formula>
    </cfRule>
  </conditionalFormatting>
  <conditionalFormatting sqref="Q154:Q155">
    <cfRule type="expression" dxfId="95" priority="13">
      <formula>$P$154=""</formula>
    </cfRule>
  </conditionalFormatting>
  <conditionalFormatting sqref="T154:T155">
    <cfRule type="expression" dxfId="94" priority="12">
      <formula>$P$154=""</formula>
    </cfRule>
  </conditionalFormatting>
  <conditionalFormatting sqref="Q156:Q157">
    <cfRule type="expression" dxfId="93" priority="11">
      <formula>$P$156=""</formula>
    </cfRule>
  </conditionalFormatting>
  <conditionalFormatting sqref="T156:T157">
    <cfRule type="expression" dxfId="92" priority="10">
      <formula>$P$156=""</formula>
    </cfRule>
  </conditionalFormatting>
  <conditionalFormatting sqref="P171:R173 S171 P178:R180">
    <cfRule type="cellIs" dxfId="91" priority="9" operator="equal">
      <formula>$U$2</formula>
    </cfRule>
  </conditionalFormatting>
  <conditionalFormatting sqref="Q174:Q175">
    <cfRule type="expression" dxfId="90" priority="4">
      <formula>$P$174=""</formula>
    </cfRule>
  </conditionalFormatting>
  <conditionalFormatting sqref="T174:T175">
    <cfRule type="expression" dxfId="89" priority="3">
      <formula>$P$174=""</formula>
    </cfRule>
  </conditionalFormatting>
  <conditionalFormatting sqref="Q176:Q177">
    <cfRule type="expression" dxfId="88" priority="2">
      <formula>$P$176=""</formula>
    </cfRule>
  </conditionalFormatting>
  <conditionalFormatting sqref="T176:T177">
    <cfRule type="expression" dxfId="87" priority="1">
      <formula>$P$176=""</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0" operator="containsText" id="{E1241BE0-E99B-4CC5-BB49-BB29581128EE}">
            <xm:f>NOT(ISERROR(SEARCH($M$20,S20)))</xm:f>
            <xm:f>$M$20</xm:f>
            <x14:dxf>
              <font>
                <color theme="0"/>
              </font>
            </x14:dxf>
          </x14:cfRule>
          <xm:sqref>S20:T22</xm:sqref>
        </x14:conditionalFormatting>
        <x14:conditionalFormatting xmlns:xm="http://schemas.microsoft.com/office/excel/2006/main">
          <x14:cfRule type="containsText" priority="99" operator="containsText" id="{A0425BA5-8813-47DE-AD85-D2AD76D348DE}">
            <xm:f>NOT(ISERROR(SEARCH($Q$2,P23)))</xm:f>
            <xm:f>$Q$2</xm:f>
            <x14:dxf>
              <font>
                <color theme="0"/>
              </font>
            </x14:dxf>
          </x14:cfRule>
          <xm:sqref>Q25:R25 R26 R23:R24 P40 P57:R57 P94:R94 R40</xm:sqref>
        </x14:conditionalFormatting>
        <x14:conditionalFormatting xmlns:xm="http://schemas.microsoft.com/office/excel/2006/main">
          <x14:cfRule type="containsText" priority="97" operator="containsText" id="{1BB32BD7-F3DA-4446-90D0-5D66B61D4B84}">
            <xm:f>NOT(ISERROR(SEARCH($M$20,S37)))</xm:f>
            <xm:f>$M$20</xm:f>
            <x14:dxf>
              <font>
                <color theme="0"/>
              </font>
            </x14:dxf>
          </x14:cfRule>
          <xm:sqref>S37:T39</xm:sqref>
        </x14:conditionalFormatting>
        <x14:conditionalFormatting xmlns:xm="http://schemas.microsoft.com/office/excel/2006/main">
          <x14:cfRule type="containsText" priority="96" operator="containsText" id="{2A2FA36F-1A3D-4AF3-908F-BB47DB6CB89C}">
            <xm:f>NOT(ISERROR(SEARCH($Q$2,P41)))</xm:f>
            <xm:f>$Q$2</xm:f>
            <x14:dxf>
              <font>
                <color theme="0"/>
              </font>
            </x14:dxf>
          </x14:cfRule>
          <xm:sqref>P42 R41:R43</xm:sqref>
        </x14:conditionalFormatting>
        <x14:conditionalFormatting xmlns:xm="http://schemas.microsoft.com/office/excel/2006/main">
          <x14:cfRule type="containsText" priority="95" operator="containsText" id="{E0A89C28-6073-4CD4-8407-88A26F9EA453}">
            <xm:f>NOT(ISERROR(SEARCH($M$37,S40)))</xm:f>
            <xm:f>$M$37</xm:f>
            <x14:dxf>
              <font>
                <color theme="0"/>
              </font>
            </x14:dxf>
          </x14:cfRule>
          <xm:sqref>S40 S42</xm:sqref>
        </x14:conditionalFormatting>
        <x14:conditionalFormatting xmlns:xm="http://schemas.microsoft.com/office/excel/2006/main">
          <x14:cfRule type="containsText" priority="93" operator="containsText" id="{0C37C818-DAE9-47A0-A722-A3E62FE2CC11}">
            <xm:f>NOT(ISERROR(SEARCH($M$20,S54)))</xm:f>
            <xm:f>$M$20</xm:f>
            <x14:dxf>
              <font>
                <color theme="0"/>
              </font>
            </x14:dxf>
          </x14:cfRule>
          <xm:sqref>S54:T56</xm:sqref>
        </x14:conditionalFormatting>
        <x14:conditionalFormatting xmlns:xm="http://schemas.microsoft.com/office/excel/2006/main">
          <x14:cfRule type="containsText" priority="92" operator="containsText" id="{20BE4710-FABE-40A9-93C0-8E3152DB1D53}">
            <xm:f>NOT(ISERROR(SEARCH($Q$2,P58)))</xm:f>
            <xm:f>$Q$2</xm:f>
            <x14:dxf>
              <font>
                <color theme="0"/>
              </font>
            </x14:dxf>
          </x14:cfRule>
          <xm:sqref>P59:R59 R58 R60</xm:sqref>
        </x14:conditionalFormatting>
        <x14:conditionalFormatting xmlns:xm="http://schemas.microsoft.com/office/excel/2006/main">
          <x14:cfRule type="containsText" priority="90" operator="containsText" id="{51EA3DA4-D516-4FB0-8130-67DFFCE1E51D}">
            <xm:f>NOT(ISERROR(SEARCH($M$20,S91)))</xm:f>
            <xm:f>$M$20</xm:f>
            <x14:dxf>
              <font>
                <color theme="0"/>
              </font>
            </x14:dxf>
          </x14:cfRule>
          <xm:sqref>S91:T93</xm:sqref>
        </x14:conditionalFormatting>
        <x14:conditionalFormatting xmlns:xm="http://schemas.microsoft.com/office/excel/2006/main">
          <x14:cfRule type="containsText" priority="89" operator="containsText" id="{133A5BCA-38D6-48AB-BE38-A83734EE7FE9}">
            <xm:f>NOT(ISERROR(SEARCH($Q$2,P95)))</xm:f>
            <xm:f>$Q$2</xm:f>
            <x14:dxf>
              <font>
                <color theme="0"/>
              </font>
            </x14:dxf>
          </x14:cfRule>
          <xm:sqref>P96:R96 R95 R97</xm:sqref>
        </x14:conditionalFormatting>
        <x14:conditionalFormatting xmlns:xm="http://schemas.microsoft.com/office/excel/2006/main">
          <x14:cfRule type="containsText" priority="80" operator="containsText" id="{6661A199-28D4-4D52-A56E-A8EF47AE7352}">
            <xm:f>NOT(ISERROR(SEARCH($M$20,S23)))</xm:f>
            <xm:f>$M$20</xm:f>
            <x14:dxf>
              <font>
                <color theme="0"/>
              </font>
            </x14:dxf>
          </x14:cfRule>
          <xm:sqref>S23:S26</xm:sqref>
        </x14:conditionalFormatting>
        <x14:conditionalFormatting xmlns:xm="http://schemas.microsoft.com/office/excel/2006/main">
          <x14:cfRule type="containsText" priority="75" operator="containsText" id="{D4915F2C-6BC6-424D-B2C6-17171E5F8ADC}">
            <xm:f>NOT(ISERROR(SEARCH($Q$2,Q42)))</xm:f>
            <xm:f>$Q$2</xm:f>
            <x14:dxf>
              <font>
                <color theme="0"/>
              </font>
            </x14:dxf>
          </x14:cfRule>
          <xm:sqref>Q42</xm:sqref>
        </x14:conditionalFormatting>
        <x14:conditionalFormatting xmlns:xm="http://schemas.microsoft.com/office/excel/2006/main">
          <x14:cfRule type="containsText" priority="70" operator="containsText" id="{C8118449-B02B-450D-84BE-4096894F1FD8}">
            <xm:f>NOT(ISERROR(SEARCH($M$54,S57)))</xm:f>
            <xm:f>$M$54</xm:f>
            <x14:dxf>
              <font>
                <color theme="0"/>
              </font>
            </x14:dxf>
          </x14:cfRule>
          <xm:sqref>S57:S60</xm:sqref>
        </x14:conditionalFormatting>
        <x14:conditionalFormatting xmlns:xm="http://schemas.microsoft.com/office/excel/2006/main">
          <x14:cfRule type="containsText" priority="65" operator="containsText" id="{712AA5C8-01C1-4AB8-A152-E09BBDDC703E}">
            <xm:f>NOT(ISERROR(SEARCH($M$91,S94)))</xm:f>
            <xm:f>$M$91</xm:f>
            <x14:dxf>
              <font>
                <color theme="0"/>
              </font>
            </x14:dxf>
          </x14:cfRule>
          <xm:sqref>S94:S97</xm:sqref>
        </x14:conditionalFormatting>
        <x14:conditionalFormatting xmlns:xm="http://schemas.microsoft.com/office/excel/2006/main">
          <x14:cfRule type="containsText" priority="50" operator="containsText" id="{F62AF886-1921-4F41-8158-09F68FB70073}">
            <xm:f>NOT(ISERROR(SEARCH($Q$2,P74)))</xm:f>
            <xm:f>$Q$2</xm:f>
            <x14:dxf>
              <font>
                <color theme="0"/>
              </font>
            </x14:dxf>
          </x14:cfRule>
          <xm:sqref>P74:R74</xm:sqref>
        </x14:conditionalFormatting>
        <x14:conditionalFormatting xmlns:xm="http://schemas.microsoft.com/office/excel/2006/main">
          <x14:cfRule type="containsText" priority="49" operator="containsText" id="{67CB347B-F124-4F19-A32C-BD1904BE9BF5}">
            <xm:f>NOT(ISERROR(SEARCH($M$20,S71)))</xm:f>
            <xm:f>$M$20</xm:f>
            <x14:dxf>
              <font>
                <color theme="0"/>
              </font>
            </x14:dxf>
          </x14:cfRule>
          <xm:sqref>S71:T73</xm:sqref>
        </x14:conditionalFormatting>
        <x14:conditionalFormatting xmlns:xm="http://schemas.microsoft.com/office/excel/2006/main">
          <x14:cfRule type="containsText" priority="48" operator="containsText" id="{AC40698E-442A-476F-8836-90092BBD4E12}">
            <xm:f>NOT(ISERROR(SEARCH($Q$2,P75)))</xm:f>
            <xm:f>$Q$2</xm:f>
            <x14:dxf>
              <font>
                <color theme="0"/>
              </font>
            </x14:dxf>
          </x14:cfRule>
          <xm:sqref>P76:R76 R75 R77</xm:sqref>
        </x14:conditionalFormatting>
        <x14:conditionalFormatting xmlns:xm="http://schemas.microsoft.com/office/excel/2006/main">
          <x14:cfRule type="containsText" priority="47" operator="containsText" id="{D5277B59-7FA6-4457-9B46-0A6E037E65D4}">
            <xm:f>NOT(ISERROR(SEARCH($M$71,S74)))</xm:f>
            <xm:f>$M$71</xm:f>
            <x14:dxf>
              <font>
                <color theme="0"/>
              </font>
            </x14:dxf>
          </x14:cfRule>
          <xm:sqref>S74:S77</xm:sqref>
        </x14:conditionalFormatting>
        <x14:conditionalFormatting xmlns:xm="http://schemas.microsoft.com/office/excel/2006/main">
          <x14:cfRule type="containsText" priority="39" operator="containsText" id="{A8595796-C83D-4585-9E7D-AF8CC8632C79}">
            <xm:f>NOT(ISERROR(SEARCH($Q$2,P114)))</xm:f>
            <xm:f>$Q$2</xm:f>
            <x14:dxf>
              <font>
                <color theme="0"/>
              </font>
            </x14:dxf>
          </x14:cfRule>
          <xm:sqref>P114 R114</xm:sqref>
        </x14:conditionalFormatting>
        <x14:conditionalFormatting xmlns:xm="http://schemas.microsoft.com/office/excel/2006/main">
          <x14:cfRule type="containsText" priority="38" operator="containsText" id="{BDCA981A-C5D8-40D6-A09F-2B3FCA82CADF}">
            <xm:f>NOT(ISERROR(SEARCH($M$20,S111)))</xm:f>
            <xm:f>$M$20</xm:f>
            <x14:dxf>
              <font>
                <color theme="0"/>
              </font>
            </x14:dxf>
          </x14:cfRule>
          <xm:sqref>S111:T113</xm:sqref>
        </x14:conditionalFormatting>
        <x14:conditionalFormatting xmlns:xm="http://schemas.microsoft.com/office/excel/2006/main">
          <x14:cfRule type="containsText" priority="37" operator="containsText" id="{F6DB724F-B6DC-4320-AAEA-A68BE710F227}">
            <xm:f>NOT(ISERROR(SEARCH($Q$2,P115)))</xm:f>
            <xm:f>$Q$2</xm:f>
            <x14:dxf>
              <font>
                <color theme="0"/>
              </font>
            </x14:dxf>
          </x14:cfRule>
          <xm:sqref>P116 R115:R117</xm:sqref>
        </x14:conditionalFormatting>
        <x14:conditionalFormatting xmlns:xm="http://schemas.microsoft.com/office/excel/2006/main">
          <x14:cfRule type="containsText" priority="36" operator="containsText" id="{D54A0F62-AB85-4CC5-ABED-A5C680A18A0A}">
            <xm:f>NOT(ISERROR(SEARCH($M$111,S114)))</xm:f>
            <xm:f>$M$111</xm:f>
            <x14:dxf>
              <font>
                <color theme="0"/>
              </font>
            </x14:dxf>
          </x14:cfRule>
          <xm:sqref>S114:S117</xm:sqref>
        </x14:conditionalFormatting>
        <x14:conditionalFormatting xmlns:xm="http://schemas.microsoft.com/office/excel/2006/main">
          <x14:cfRule type="containsText" priority="26" operator="containsText" id="{D7F2EB2D-1FCE-4CF8-9DFB-6300733784CB}">
            <xm:f>NOT(ISERROR(SEARCH($Q$2,P134)))</xm:f>
            <xm:f>$Q$2</xm:f>
            <x14:dxf>
              <font>
                <color theme="0"/>
              </font>
            </x14:dxf>
          </x14:cfRule>
          <xm:sqref>P134 R134</xm:sqref>
        </x14:conditionalFormatting>
        <x14:conditionalFormatting xmlns:xm="http://schemas.microsoft.com/office/excel/2006/main">
          <x14:cfRule type="containsText" priority="25" operator="containsText" id="{7B916FD3-E281-43B1-B450-201FE55A7494}">
            <xm:f>NOT(ISERROR(SEARCH($M$20,S131)))</xm:f>
            <xm:f>$M$20</xm:f>
            <x14:dxf>
              <font>
                <color theme="0"/>
              </font>
            </x14:dxf>
          </x14:cfRule>
          <xm:sqref>S131:T133</xm:sqref>
        </x14:conditionalFormatting>
        <x14:conditionalFormatting xmlns:xm="http://schemas.microsoft.com/office/excel/2006/main">
          <x14:cfRule type="containsText" priority="24" operator="containsText" id="{F2728C21-E6BF-4894-8AA6-E80D58B35F1E}">
            <xm:f>NOT(ISERROR(SEARCH($Q$2,P135)))</xm:f>
            <xm:f>$Q$2</xm:f>
            <x14:dxf>
              <font>
                <color theme="0"/>
              </font>
            </x14:dxf>
          </x14:cfRule>
          <xm:sqref>P136 R135:R137</xm:sqref>
        </x14:conditionalFormatting>
        <x14:conditionalFormatting xmlns:xm="http://schemas.microsoft.com/office/excel/2006/main">
          <x14:cfRule type="containsText" priority="23" operator="containsText" id="{0233AD68-6095-48B9-8299-D430D2497D26}">
            <xm:f>NOT(ISERROR(SEARCH($M$131,S134)))</xm:f>
            <xm:f>$M$131</xm:f>
            <x14:dxf>
              <font>
                <color theme="0"/>
              </font>
            </x14:dxf>
          </x14:cfRule>
          <xm:sqref>S134:S137</xm:sqref>
        </x14:conditionalFormatting>
        <x14:conditionalFormatting xmlns:xm="http://schemas.microsoft.com/office/excel/2006/main">
          <x14:cfRule type="containsText" priority="17" operator="containsText" id="{8557737C-4ED5-4196-BD75-861C3C068979}">
            <xm:f>NOT(ISERROR(SEARCH($Q$2,P154)))</xm:f>
            <xm:f>$Q$2</xm:f>
            <x14:dxf>
              <font>
                <color theme="0"/>
              </font>
            </x14:dxf>
          </x14:cfRule>
          <xm:sqref>P154 R154</xm:sqref>
        </x14:conditionalFormatting>
        <x14:conditionalFormatting xmlns:xm="http://schemas.microsoft.com/office/excel/2006/main">
          <x14:cfRule type="containsText" priority="16" operator="containsText" id="{9CEF2F79-4D02-4D13-A8A8-8FB6427FBEDC}">
            <xm:f>NOT(ISERROR(SEARCH($M$20,S151)))</xm:f>
            <xm:f>$M$20</xm:f>
            <x14:dxf>
              <font>
                <color theme="0"/>
              </font>
            </x14:dxf>
          </x14:cfRule>
          <xm:sqref>S151:T153</xm:sqref>
        </x14:conditionalFormatting>
        <x14:conditionalFormatting xmlns:xm="http://schemas.microsoft.com/office/excel/2006/main">
          <x14:cfRule type="containsText" priority="15" operator="containsText" id="{AFE022B9-A003-4FB4-B69F-1317D6827EF9}">
            <xm:f>NOT(ISERROR(SEARCH($Q$2,P155)))</xm:f>
            <xm:f>$Q$2</xm:f>
            <x14:dxf>
              <font>
                <color theme="0"/>
              </font>
            </x14:dxf>
          </x14:cfRule>
          <xm:sqref>P156 R155:R157</xm:sqref>
        </x14:conditionalFormatting>
        <x14:conditionalFormatting xmlns:xm="http://schemas.microsoft.com/office/excel/2006/main">
          <x14:cfRule type="containsText" priority="14" operator="containsText" id="{B0BA34A1-8A2F-485B-8962-E9019ED3B9D6}">
            <xm:f>NOT(ISERROR(SEARCH($M$151,S154)))</xm:f>
            <xm:f>$M$151</xm:f>
            <x14:dxf>
              <font>
                <color theme="0"/>
              </font>
            </x14:dxf>
          </x14:cfRule>
          <xm:sqref>S154:S157</xm:sqref>
        </x14:conditionalFormatting>
        <x14:conditionalFormatting xmlns:xm="http://schemas.microsoft.com/office/excel/2006/main">
          <x14:cfRule type="containsText" priority="8" operator="containsText" id="{7E18C34C-0B2C-4C2A-BCB1-ECFADB855D92}">
            <xm:f>NOT(ISERROR(SEARCH($Q$2,P174)))</xm:f>
            <xm:f>$Q$2</xm:f>
            <x14:dxf>
              <font>
                <color theme="0"/>
              </font>
            </x14:dxf>
          </x14:cfRule>
          <xm:sqref>P174 R174</xm:sqref>
        </x14:conditionalFormatting>
        <x14:conditionalFormatting xmlns:xm="http://schemas.microsoft.com/office/excel/2006/main">
          <x14:cfRule type="containsText" priority="7" operator="containsText" id="{DD1DB8A7-71C5-4A9A-A972-664A82130F48}">
            <xm:f>NOT(ISERROR(SEARCH($M$20,S171)))</xm:f>
            <xm:f>$M$20</xm:f>
            <x14:dxf>
              <font>
                <color theme="0"/>
              </font>
            </x14:dxf>
          </x14:cfRule>
          <xm:sqref>S171:T173</xm:sqref>
        </x14:conditionalFormatting>
        <x14:conditionalFormatting xmlns:xm="http://schemas.microsoft.com/office/excel/2006/main">
          <x14:cfRule type="containsText" priority="6" operator="containsText" id="{4A4C4D79-B6D0-48B5-8B5C-50C32A4F9EAF}">
            <xm:f>NOT(ISERROR(SEARCH($Q$2,P175)))</xm:f>
            <xm:f>$Q$2</xm:f>
            <x14:dxf>
              <font>
                <color theme="0"/>
              </font>
            </x14:dxf>
          </x14:cfRule>
          <xm:sqref>P176 R175:R177</xm:sqref>
        </x14:conditionalFormatting>
        <x14:conditionalFormatting xmlns:xm="http://schemas.microsoft.com/office/excel/2006/main">
          <x14:cfRule type="containsText" priority="5" operator="containsText" id="{6EEC8DF9-1271-431B-B5F6-0A148D6C4EFB}">
            <xm:f>NOT(ISERROR(SEARCH($M$171,S174)))</xm:f>
            <xm:f>$M$171</xm:f>
            <x14:dxf>
              <font>
                <color theme="0"/>
              </font>
            </x14:dxf>
          </x14:cfRule>
          <xm:sqref>S174:S177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H114"/>
  <sheetViews>
    <sheetView showGridLines="0" showRowColHeaders="0" zoomScale="75" zoomScaleNormal="75" workbookViewId="0">
      <selection activeCell="Q19" sqref="Q19:R19"/>
    </sheetView>
  </sheetViews>
  <sheetFormatPr baseColWidth="10" defaultRowHeight="15" x14ac:dyDescent="0.25"/>
  <cols>
    <col min="1" max="1" width="1.7109375" style="191" customWidth="1"/>
    <col min="2" max="2" width="3" style="191" customWidth="1"/>
    <col min="3" max="3" width="11.42578125" style="191"/>
    <col min="4" max="4" width="6.85546875" style="191" customWidth="1"/>
    <col min="5" max="5" width="0.140625" style="191" customWidth="1"/>
    <col min="6" max="6" width="9" style="191" customWidth="1"/>
    <col min="7" max="7" width="0.85546875" style="222" customWidth="1"/>
    <col min="8" max="8" width="9.85546875" style="191" customWidth="1"/>
    <col min="9" max="9" width="9.140625" style="191" customWidth="1"/>
    <col min="10" max="10" width="0.140625" style="222" customWidth="1"/>
    <col min="11" max="11" width="10.85546875" style="191" customWidth="1"/>
    <col min="12" max="12" width="1.140625" style="191" hidden="1" customWidth="1"/>
    <col min="13" max="13" width="0.28515625" style="222" customWidth="1"/>
    <col min="14" max="14" width="40.7109375" style="191" customWidth="1"/>
    <col min="15" max="15" width="11.85546875" style="191" hidden="1" customWidth="1"/>
    <col min="16" max="16" width="0.28515625" style="222" customWidth="1"/>
    <col min="17" max="18" width="11.42578125" style="191"/>
    <col min="19" max="19" width="0.28515625" style="222" customWidth="1"/>
    <col min="20" max="20" width="11.42578125" style="191"/>
    <col min="21" max="21" width="0.140625" style="222" customWidth="1"/>
    <col min="22" max="22" width="25.7109375" style="191" customWidth="1"/>
    <col min="23" max="23" width="0.28515625" style="222" customWidth="1"/>
    <col min="24" max="24" width="11.42578125" style="191" customWidth="1"/>
    <col min="25" max="25" width="31.7109375" style="191" customWidth="1"/>
    <col min="26" max="26" width="0.28515625" style="222" customWidth="1"/>
    <col min="27" max="27" width="11.42578125" style="294"/>
    <col min="28" max="28" width="50.7109375" style="191" customWidth="1"/>
    <col min="29" max="29" width="17.28515625" style="191" customWidth="1"/>
    <col min="30" max="31" width="20.7109375" style="191" customWidth="1"/>
    <col min="32" max="32" width="0.5703125" style="191" customWidth="1"/>
    <col min="33" max="33" width="3.85546875" style="191" customWidth="1"/>
    <col min="34" max="16384" width="11.42578125" style="191"/>
  </cols>
  <sheetData>
    <row r="1" spans="1:33" x14ac:dyDescent="0.25">
      <c r="A1" s="185"/>
      <c r="B1" s="185"/>
      <c r="C1" s="185"/>
      <c r="D1" s="185"/>
      <c r="E1" s="185"/>
      <c r="F1" s="185"/>
      <c r="G1" s="186"/>
      <c r="H1" s="185"/>
      <c r="I1" s="185"/>
      <c r="J1" s="186"/>
      <c r="K1" s="185"/>
      <c r="L1" s="185"/>
      <c r="M1" s="186"/>
      <c r="N1" s="185"/>
      <c r="O1" s="185"/>
      <c r="P1" s="186"/>
      <c r="Q1" s="185"/>
      <c r="R1" s="185"/>
      <c r="S1" s="186"/>
      <c r="T1" s="185"/>
      <c r="U1" s="186"/>
      <c r="V1" s="185"/>
      <c r="W1" s="186"/>
      <c r="X1" s="187"/>
      <c r="Y1" s="187"/>
      <c r="Z1" s="188"/>
      <c r="AA1" s="189"/>
      <c r="AB1" s="187"/>
      <c r="AC1" s="190">
        <v>100</v>
      </c>
      <c r="AD1" s="187"/>
      <c r="AE1" s="187"/>
    </row>
    <row r="2" spans="1:33" ht="23.25" customHeight="1" x14ac:dyDescent="0.25">
      <c r="A2" s="185"/>
      <c r="B2" s="185"/>
      <c r="C2" s="185"/>
      <c r="D2" s="185"/>
      <c r="E2" s="185"/>
      <c r="F2" s="185"/>
      <c r="G2" s="186"/>
      <c r="H2" s="185"/>
      <c r="I2" s="185"/>
      <c r="J2" s="186"/>
      <c r="K2" s="185"/>
      <c r="L2" s="185"/>
      <c r="M2" s="186"/>
      <c r="N2" s="185"/>
      <c r="O2" s="185"/>
      <c r="P2" s="186"/>
      <c r="Q2" s="185"/>
      <c r="R2" s="185"/>
      <c r="S2" s="186"/>
      <c r="T2" s="185"/>
      <c r="U2" s="186"/>
      <c r="V2" s="185"/>
      <c r="W2" s="186"/>
      <c r="X2" s="187"/>
      <c r="Y2" s="187"/>
      <c r="Z2" s="188"/>
      <c r="AA2" s="189"/>
      <c r="AB2" s="187"/>
      <c r="AC2" s="187"/>
      <c r="AD2" s="187"/>
      <c r="AE2" s="187"/>
    </row>
    <row r="3" spans="1:33" ht="15" customHeight="1" x14ac:dyDescent="0.25">
      <c r="A3" s="185"/>
      <c r="B3" s="185"/>
      <c r="C3" s="185"/>
      <c r="D3" s="185"/>
      <c r="E3" s="185"/>
      <c r="F3" s="185"/>
      <c r="G3" s="186"/>
      <c r="H3" s="185"/>
      <c r="I3" s="185"/>
      <c r="J3" s="186"/>
      <c r="K3" s="185"/>
      <c r="L3" s="185"/>
      <c r="M3" s="186"/>
      <c r="N3" s="185"/>
      <c r="O3" s="185"/>
      <c r="P3" s="186"/>
      <c r="Q3" s="185"/>
      <c r="R3" s="185"/>
      <c r="S3" s="186"/>
      <c r="T3" s="185"/>
      <c r="U3" s="186"/>
      <c r="V3" s="185"/>
      <c r="W3" s="186"/>
      <c r="X3" s="187"/>
      <c r="Y3" s="187"/>
      <c r="Z3" s="188"/>
      <c r="AA3" s="189"/>
      <c r="AB3" s="187"/>
      <c r="AC3" s="187"/>
      <c r="AD3" s="187"/>
      <c r="AE3" s="187"/>
    </row>
    <row r="4" spans="1:33" x14ac:dyDescent="0.25">
      <c r="A4" s="185"/>
      <c r="B4" s="185"/>
      <c r="C4" s="185"/>
      <c r="D4" s="185"/>
      <c r="E4" s="185"/>
      <c r="F4" s="185"/>
      <c r="G4" s="186"/>
      <c r="H4" s="185"/>
      <c r="I4" s="185"/>
      <c r="J4" s="186"/>
      <c r="K4" s="185"/>
      <c r="L4" s="185"/>
      <c r="M4" s="186"/>
      <c r="N4" s="185"/>
      <c r="O4" s="185"/>
      <c r="P4" s="186"/>
      <c r="Q4" s="185"/>
      <c r="R4" s="185"/>
      <c r="S4" s="186"/>
      <c r="T4" s="185"/>
      <c r="U4" s="186"/>
      <c r="V4" s="185"/>
      <c r="W4" s="186"/>
      <c r="X4" s="187"/>
      <c r="Y4" s="187"/>
      <c r="Z4" s="188"/>
      <c r="AA4" s="189"/>
      <c r="AB4" s="187"/>
      <c r="AC4" s="187"/>
      <c r="AD4" s="187"/>
      <c r="AE4" s="187"/>
    </row>
    <row r="5" spans="1:33" x14ac:dyDescent="0.25">
      <c r="A5" s="185"/>
      <c r="B5" s="185"/>
      <c r="C5" s="185"/>
      <c r="D5" s="185"/>
      <c r="E5" s="185"/>
      <c r="F5" s="185"/>
      <c r="G5" s="186"/>
      <c r="H5" s="185"/>
      <c r="I5" s="185"/>
      <c r="J5" s="186"/>
      <c r="K5" s="185"/>
      <c r="L5" s="185"/>
      <c r="M5" s="186"/>
      <c r="N5" s="185"/>
      <c r="O5" s="185"/>
      <c r="P5" s="186"/>
      <c r="Q5" s="185"/>
      <c r="R5" s="185"/>
      <c r="S5" s="186"/>
      <c r="T5" s="185"/>
      <c r="U5" s="186"/>
      <c r="V5" s="185"/>
      <c r="W5" s="186"/>
      <c r="X5" s="187"/>
      <c r="Y5" s="187"/>
      <c r="Z5" s="188"/>
      <c r="AA5" s="189"/>
      <c r="AB5" s="187"/>
      <c r="AC5" s="187"/>
      <c r="AD5" s="187"/>
      <c r="AE5" s="187"/>
    </row>
    <row r="6" spans="1:33" x14ac:dyDescent="0.25">
      <c r="A6" s="185"/>
      <c r="B6" s="185"/>
      <c r="C6" s="185"/>
      <c r="D6" s="185"/>
      <c r="E6" s="185"/>
      <c r="F6" s="185"/>
      <c r="G6" s="186"/>
      <c r="H6" s="185"/>
      <c r="I6" s="185"/>
      <c r="J6" s="186"/>
      <c r="K6" s="185"/>
      <c r="L6" s="185"/>
      <c r="M6" s="186"/>
      <c r="N6" s="185"/>
      <c r="O6" s="185"/>
      <c r="P6" s="186"/>
      <c r="Q6" s="185"/>
      <c r="R6" s="185"/>
      <c r="S6" s="186"/>
      <c r="T6" s="185"/>
      <c r="U6" s="186"/>
      <c r="V6" s="185"/>
      <c r="W6" s="186"/>
      <c r="X6" s="187"/>
      <c r="Y6" s="187"/>
      <c r="Z6" s="188"/>
      <c r="AA6" s="189"/>
      <c r="AB6" s="187"/>
      <c r="AC6" s="187"/>
      <c r="AD6" s="187"/>
      <c r="AE6" s="187"/>
    </row>
    <row r="7" spans="1:33" ht="3.95" customHeight="1" x14ac:dyDescent="0.25">
      <c r="A7" s="185"/>
      <c r="B7" s="185"/>
      <c r="C7" s="185"/>
      <c r="D7" s="192"/>
      <c r="E7" s="192"/>
      <c r="F7" s="192"/>
      <c r="G7" s="186"/>
      <c r="H7" s="192"/>
      <c r="I7" s="192"/>
      <c r="J7" s="186"/>
      <c r="K7" s="192"/>
      <c r="L7" s="192"/>
      <c r="M7" s="186"/>
      <c r="N7" s="185"/>
      <c r="O7" s="185"/>
      <c r="P7" s="186"/>
      <c r="Q7" s="185"/>
      <c r="R7" s="185"/>
      <c r="S7" s="186"/>
      <c r="T7" s="185"/>
      <c r="U7" s="186"/>
      <c r="V7" s="185"/>
      <c r="W7" s="186"/>
      <c r="X7" s="185"/>
      <c r="Y7" s="185"/>
      <c r="Z7" s="186"/>
      <c r="AA7" s="189"/>
      <c r="AB7" s="185"/>
      <c r="AC7" s="185"/>
      <c r="AD7" s="185"/>
      <c r="AE7" s="185"/>
    </row>
    <row r="8" spans="1:33" ht="30" customHeight="1" x14ac:dyDescent="0.25">
      <c r="A8" s="185"/>
      <c r="B8" s="675" t="s">
        <v>564</v>
      </c>
      <c r="C8" s="675"/>
      <c r="D8" s="675"/>
      <c r="E8" s="675"/>
      <c r="F8" s="675"/>
      <c r="G8" s="675"/>
      <c r="H8" s="675"/>
      <c r="I8" s="675"/>
      <c r="J8" s="675"/>
      <c r="K8" s="675"/>
      <c r="L8" s="675"/>
      <c r="M8" s="675"/>
      <c r="N8" s="675"/>
      <c r="O8" s="675"/>
      <c r="P8" s="675"/>
      <c r="Q8" s="675"/>
      <c r="R8" s="675"/>
      <c r="S8" s="675"/>
      <c r="T8" s="675"/>
      <c r="U8" s="675"/>
      <c r="V8" s="675"/>
      <c r="W8" s="194"/>
      <c r="X8" s="194"/>
      <c r="Y8" s="194"/>
      <c r="Z8" s="194"/>
      <c r="AA8" s="194"/>
      <c r="AB8" s="194"/>
      <c r="AC8" s="194"/>
      <c r="AD8" s="676" t="s">
        <v>613</v>
      </c>
      <c r="AE8" s="676"/>
      <c r="AF8" s="676"/>
      <c r="AG8" s="676"/>
    </row>
    <row r="9" spans="1:33" x14ac:dyDescent="0.25">
      <c r="A9" s="185"/>
      <c r="B9" s="185"/>
      <c r="C9" s="185"/>
      <c r="D9" s="185"/>
      <c r="E9" s="185"/>
      <c r="F9" s="185"/>
      <c r="G9" s="186"/>
      <c r="H9" s="185"/>
      <c r="I9" s="185"/>
      <c r="J9" s="186"/>
      <c r="K9" s="185"/>
      <c r="L9" s="185"/>
      <c r="M9" s="186"/>
      <c r="N9" s="185"/>
      <c r="O9" s="185"/>
      <c r="P9" s="186"/>
      <c r="Q9" s="185"/>
      <c r="R9" s="185"/>
      <c r="S9" s="186"/>
      <c r="T9" s="185"/>
      <c r="U9" s="186"/>
      <c r="V9" s="185"/>
      <c r="W9" s="186"/>
      <c r="X9" s="185"/>
      <c r="Y9" s="185"/>
      <c r="Z9" s="186"/>
      <c r="AA9" s="189"/>
      <c r="AB9" s="185"/>
      <c r="AC9" s="185"/>
      <c r="AD9" s="185"/>
      <c r="AE9" s="185"/>
    </row>
    <row r="10" spans="1:33" ht="15.75" thickBot="1" x14ac:dyDescent="0.3">
      <c r="A10" s="185"/>
      <c r="B10" s="185"/>
      <c r="C10" s="15"/>
      <c r="D10" s="15"/>
      <c r="E10" s="15"/>
      <c r="F10" s="15"/>
      <c r="G10" s="122"/>
      <c r="H10" s="15"/>
      <c r="I10" s="15"/>
      <c r="J10" s="122"/>
      <c r="K10" s="180"/>
      <c r="L10" s="180"/>
      <c r="M10" s="182"/>
      <c r="N10" s="180"/>
      <c r="O10" s="195"/>
      <c r="P10" s="112"/>
      <c r="Q10" s="122"/>
      <c r="R10" s="122"/>
      <c r="S10" s="122"/>
      <c r="T10" s="122"/>
      <c r="U10" s="122"/>
      <c r="V10" s="196"/>
      <c r="W10" s="196"/>
      <c r="X10" s="185"/>
      <c r="Y10" s="185"/>
      <c r="Z10" s="186"/>
      <c r="AA10" s="189"/>
      <c r="AB10" s="185"/>
      <c r="AC10" s="185"/>
      <c r="AD10" s="185"/>
      <c r="AE10" s="185"/>
    </row>
    <row r="11" spans="1:33" s="205" customFormat="1" ht="24.95" customHeight="1" x14ac:dyDescent="0.25">
      <c r="A11" s="197"/>
      <c r="B11" s="640" t="s">
        <v>631</v>
      </c>
      <c r="C11" s="641"/>
      <c r="D11" s="641"/>
      <c r="E11" s="641"/>
      <c r="F11" s="641"/>
      <c r="G11" s="641"/>
      <c r="H11" s="641"/>
      <c r="I11" s="641"/>
      <c r="J11" s="641"/>
      <c r="K11" s="641"/>
      <c r="L11" s="641"/>
      <c r="M11" s="198"/>
      <c r="N11" s="199"/>
      <c r="O11" s="199"/>
      <c r="P11" s="199"/>
      <c r="Q11" s="199"/>
      <c r="R11" s="199"/>
      <c r="S11" s="199"/>
      <c r="T11" s="200"/>
      <c r="U11" s="201"/>
      <c r="V11" s="200"/>
      <c r="W11" s="201"/>
      <c r="X11" s="200"/>
      <c r="Y11" s="200"/>
      <c r="Z11" s="201"/>
      <c r="AA11" s="202"/>
      <c r="AB11" s="200"/>
      <c r="AC11" s="200"/>
      <c r="AD11" s="200"/>
      <c r="AE11" s="200"/>
      <c r="AF11" s="203"/>
      <c r="AG11" s="204"/>
    </row>
    <row r="12" spans="1:33" ht="20.100000000000001" customHeight="1" x14ac:dyDescent="0.25">
      <c r="A12" s="185"/>
      <c r="B12" s="206"/>
      <c r="C12" s="207"/>
      <c r="D12" s="207"/>
      <c r="E12" s="207"/>
      <c r="F12" s="207"/>
      <c r="G12" s="186"/>
      <c r="H12" s="207"/>
      <c r="I12" s="207"/>
      <c r="J12" s="186"/>
      <c r="K12" s="207"/>
      <c r="L12" s="207"/>
      <c r="M12" s="186"/>
      <c r="N12" s="207"/>
      <c r="O12" s="207"/>
      <c r="P12" s="186"/>
      <c r="Q12" s="207"/>
      <c r="R12" s="207"/>
      <c r="S12" s="186"/>
      <c r="T12" s="207"/>
      <c r="U12" s="186"/>
      <c r="V12" s="207"/>
      <c r="W12" s="186"/>
      <c r="X12" s="207"/>
      <c r="Y12" s="207"/>
      <c r="Z12" s="186"/>
      <c r="AA12" s="208"/>
      <c r="AB12" s="207"/>
      <c r="AC12" s="207"/>
      <c r="AD12" s="209"/>
      <c r="AE12" s="209"/>
      <c r="AF12" s="210"/>
      <c r="AG12" s="211"/>
    </row>
    <row r="13" spans="1:33" s="205" customFormat="1" ht="20.100000000000001" customHeight="1" x14ac:dyDescent="0.25">
      <c r="A13" s="197"/>
      <c r="B13" s="212"/>
      <c r="C13" s="1158" t="s">
        <v>614</v>
      </c>
      <c r="D13" s="1158"/>
      <c r="E13" s="1158"/>
      <c r="F13" s="1158"/>
      <c r="G13" s="1158"/>
      <c r="H13" s="1158"/>
      <c r="I13" s="1158"/>
      <c r="J13" s="1158"/>
      <c r="K13" s="1158"/>
      <c r="L13" s="175"/>
      <c r="M13" s="112"/>
      <c r="N13" s="175"/>
      <c r="O13" s="175"/>
      <c r="P13" s="112"/>
      <c r="Q13" s="175"/>
      <c r="R13" s="175"/>
      <c r="S13" s="112"/>
      <c r="T13" s="175"/>
      <c r="U13" s="112"/>
      <c r="V13" s="175"/>
      <c r="W13" s="112"/>
      <c r="X13" s="175"/>
      <c r="Y13" s="175"/>
      <c r="Z13" s="112"/>
      <c r="AA13" s="213"/>
      <c r="AB13" s="175"/>
      <c r="AC13" s="175"/>
      <c r="AD13" s="209"/>
      <c r="AE13" s="209"/>
      <c r="AF13" s="214"/>
      <c r="AG13" s="215"/>
    </row>
    <row r="14" spans="1:33" ht="19.5" customHeight="1" x14ac:dyDescent="0.25">
      <c r="A14" s="185"/>
      <c r="B14" s="206"/>
      <c r="C14" s="207"/>
      <c r="D14" s="207"/>
      <c r="E14" s="207"/>
      <c r="F14" s="207"/>
      <c r="G14" s="186"/>
      <c r="H14" s="207"/>
      <c r="I14" s="207"/>
      <c r="J14" s="186"/>
      <c r="K14" s="207"/>
      <c r="L14" s="207"/>
      <c r="M14" s="186"/>
      <c r="N14" s="207"/>
      <c r="O14" s="207"/>
      <c r="P14" s="186"/>
      <c r="Q14" s="207"/>
      <c r="R14" s="207"/>
      <c r="S14" s="186"/>
      <c r="T14" s="207"/>
      <c r="U14" s="186"/>
      <c r="V14" s="207"/>
      <c r="W14" s="186"/>
      <c r="X14" s="207"/>
      <c r="Y14" s="207"/>
      <c r="Z14" s="186"/>
      <c r="AA14" s="208"/>
      <c r="AB14" s="207"/>
      <c r="AC14" s="207"/>
      <c r="AD14" s="216" t="s">
        <v>26</v>
      </c>
      <c r="AE14" s="216" t="s">
        <v>27</v>
      </c>
      <c r="AF14" s="210"/>
      <c r="AG14" s="211"/>
    </row>
    <row r="15" spans="1:33" ht="2.1" customHeight="1" x14ac:dyDescent="0.25">
      <c r="A15" s="185"/>
      <c r="B15" s="206"/>
      <c r="C15" s="207"/>
      <c r="D15" s="207"/>
      <c r="E15" s="207"/>
      <c r="F15" s="207"/>
      <c r="G15" s="186"/>
      <c r="H15" s="207"/>
      <c r="I15" s="207"/>
      <c r="J15" s="186"/>
      <c r="K15" s="207"/>
      <c r="L15" s="207"/>
      <c r="M15" s="186"/>
      <c r="N15" s="207"/>
      <c r="O15" s="207"/>
      <c r="P15" s="186"/>
      <c r="Q15" s="207"/>
      <c r="R15" s="207"/>
      <c r="S15" s="186"/>
      <c r="T15" s="207"/>
      <c r="U15" s="186"/>
      <c r="V15" s="207"/>
      <c r="W15" s="186"/>
      <c r="X15" s="207"/>
      <c r="Y15" s="207"/>
      <c r="Z15" s="186"/>
      <c r="AA15" s="208"/>
      <c r="AB15" s="207"/>
      <c r="AC15" s="207"/>
      <c r="AD15" s="217"/>
      <c r="AE15" s="217"/>
      <c r="AF15" s="210"/>
      <c r="AG15" s="211"/>
    </row>
    <row r="16" spans="1:33" ht="24.95" customHeight="1" x14ac:dyDescent="0.25">
      <c r="A16" s="185"/>
      <c r="B16" s="206"/>
      <c r="C16" s="207"/>
      <c r="D16" s="207"/>
      <c r="E16" s="207"/>
      <c r="F16" s="207"/>
      <c r="G16" s="186"/>
      <c r="H16" s="207"/>
      <c r="I16" s="207"/>
      <c r="J16" s="186"/>
      <c r="K16" s="207"/>
      <c r="L16" s="207"/>
      <c r="M16" s="186"/>
      <c r="N16" s="642" t="s">
        <v>625</v>
      </c>
      <c r="O16" s="642"/>
      <c r="P16" s="218"/>
      <c r="Q16" s="642" t="s">
        <v>268</v>
      </c>
      <c r="R16" s="642"/>
      <c r="S16" s="218"/>
      <c r="T16" s="720" t="s">
        <v>623</v>
      </c>
      <c r="U16" s="739"/>
      <c r="V16" s="721"/>
      <c r="W16" s="218"/>
      <c r="X16" s="642" t="s">
        <v>269</v>
      </c>
      <c r="Y16" s="642"/>
      <c r="Z16" s="182"/>
      <c r="AA16" s="642" t="s">
        <v>624</v>
      </c>
      <c r="AB16" s="642"/>
      <c r="AC16" s="207"/>
      <c r="AD16" s="1176" t="s">
        <v>508</v>
      </c>
      <c r="AE16" s="874" t="s">
        <v>610</v>
      </c>
      <c r="AF16" s="219"/>
      <c r="AG16" s="211"/>
    </row>
    <row r="17" spans="1:33" ht="35.25" customHeight="1" x14ac:dyDescent="0.25">
      <c r="A17" s="185"/>
      <c r="B17" s="206"/>
      <c r="C17" s="207"/>
      <c r="D17" s="207"/>
      <c r="E17" s="207"/>
      <c r="F17" s="207"/>
      <c r="G17" s="186"/>
      <c r="H17" s="207"/>
      <c r="I17" s="207"/>
      <c r="J17" s="186"/>
      <c r="K17" s="207"/>
      <c r="L17" s="207"/>
      <c r="M17" s="186"/>
      <c r="N17" s="642"/>
      <c r="O17" s="642"/>
      <c r="P17" s="218"/>
      <c r="Q17" s="642"/>
      <c r="R17" s="642"/>
      <c r="S17" s="218"/>
      <c r="T17" s="722"/>
      <c r="U17" s="740"/>
      <c r="V17" s="723"/>
      <c r="W17" s="218"/>
      <c r="X17" s="642"/>
      <c r="Y17" s="642"/>
      <c r="Z17" s="182"/>
      <c r="AA17" s="642"/>
      <c r="AB17" s="642"/>
      <c r="AC17" s="207"/>
      <c r="AD17" s="1177"/>
      <c r="AE17" s="646"/>
      <c r="AF17" s="219"/>
      <c r="AG17" s="211"/>
    </row>
    <row r="18" spans="1:33" ht="3.95" customHeight="1" x14ac:dyDescent="0.25">
      <c r="A18" s="207"/>
      <c r="B18" s="206"/>
      <c r="C18" s="207"/>
      <c r="D18" s="207"/>
      <c r="E18" s="207"/>
      <c r="F18" s="207"/>
      <c r="G18" s="186"/>
      <c r="H18" s="207"/>
      <c r="I18" s="207"/>
      <c r="J18" s="186"/>
      <c r="K18" s="207"/>
      <c r="L18" s="207"/>
      <c r="M18" s="186"/>
      <c r="N18" s="180"/>
      <c r="O18" s="180"/>
      <c r="P18" s="182"/>
      <c r="Q18" s="180"/>
      <c r="R18" s="180"/>
      <c r="S18" s="182"/>
      <c r="T18" s="180"/>
      <c r="U18" s="182"/>
      <c r="V18" s="180"/>
      <c r="W18" s="182"/>
      <c r="X18" s="220"/>
      <c r="Y18" s="220"/>
      <c r="Z18" s="182"/>
      <c r="AA18" s="213"/>
      <c r="AB18" s="221"/>
      <c r="AC18" s="207"/>
      <c r="AD18" s="1177"/>
      <c r="AE18" s="646"/>
      <c r="AF18" s="222"/>
      <c r="AG18" s="211"/>
    </row>
    <row r="19" spans="1:33" ht="50.1" customHeight="1" x14ac:dyDescent="0.25">
      <c r="A19" s="185"/>
      <c r="B19" s="206"/>
      <c r="C19" s="793" t="s">
        <v>615</v>
      </c>
      <c r="D19" s="793"/>
      <c r="E19" s="793"/>
      <c r="F19" s="793"/>
      <c r="G19" s="182"/>
      <c r="H19" s="807" t="s">
        <v>617</v>
      </c>
      <c r="I19" s="808"/>
      <c r="J19" s="808"/>
      <c r="K19" s="808"/>
      <c r="L19" s="809"/>
      <c r="M19" s="224"/>
      <c r="N19" s="747">
        <v>4</v>
      </c>
      <c r="O19" s="748"/>
      <c r="P19" s="96"/>
      <c r="Q19" s="749"/>
      <c r="R19" s="750"/>
      <c r="S19" s="122"/>
      <c r="T19" s="751">
        <f t="shared" ref="T19:T22" si="0">Q19*N19</f>
        <v>0</v>
      </c>
      <c r="U19" s="752"/>
      <c r="V19" s="753"/>
      <c r="W19" s="122"/>
      <c r="X19" s="754"/>
      <c r="Y19" s="755"/>
      <c r="Z19" s="122"/>
      <c r="AA19" s="754"/>
      <c r="AB19" s="792"/>
      <c r="AC19" s="207"/>
      <c r="AD19" s="225" t="s">
        <v>28</v>
      </c>
      <c r="AE19" s="226" t="s">
        <v>630</v>
      </c>
      <c r="AF19" s="222"/>
      <c r="AG19" s="211"/>
    </row>
    <row r="20" spans="1:33" ht="50.1" customHeight="1" x14ac:dyDescent="0.25">
      <c r="A20" s="185"/>
      <c r="B20" s="206"/>
      <c r="C20" s="794"/>
      <c r="D20" s="794"/>
      <c r="E20" s="794"/>
      <c r="F20" s="794"/>
      <c r="G20" s="182"/>
      <c r="H20" s="1159" t="s">
        <v>618</v>
      </c>
      <c r="I20" s="1160"/>
      <c r="J20" s="1160"/>
      <c r="K20" s="1160"/>
      <c r="L20" s="1161"/>
      <c r="M20" s="227"/>
      <c r="N20" s="1162">
        <v>4</v>
      </c>
      <c r="O20" s="1163"/>
      <c r="P20" s="177"/>
      <c r="Q20" s="1164"/>
      <c r="R20" s="1165"/>
      <c r="S20" s="116"/>
      <c r="T20" s="1166">
        <f t="shared" si="0"/>
        <v>0</v>
      </c>
      <c r="U20" s="1167"/>
      <c r="V20" s="1168"/>
      <c r="W20" s="116"/>
      <c r="X20" s="161" t="str">
        <f>IFERROR(T19/T20,"")</f>
        <v/>
      </c>
      <c r="Y20" s="178" t="s">
        <v>619</v>
      </c>
      <c r="Z20" s="228"/>
      <c r="AA20" s="99">
        <f>T19-T20</f>
        <v>0</v>
      </c>
      <c r="AB20" s="179" t="s">
        <v>621</v>
      </c>
      <c r="AC20" s="207"/>
      <c r="AD20" s="229" t="s">
        <v>28</v>
      </c>
      <c r="AE20" s="230" t="s">
        <v>242</v>
      </c>
      <c r="AF20" s="231"/>
      <c r="AG20" s="211"/>
    </row>
    <row r="21" spans="1:33" ht="50.1" customHeight="1" x14ac:dyDescent="0.25">
      <c r="A21" s="185"/>
      <c r="B21" s="206"/>
      <c r="C21" s="793" t="s">
        <v>616</v>
      </c>
      <c r="D21" s="793"/>
      <c r="E21" s="793"/>
      <c r="F21" s="793"/>
      <c r="G21" s="182"/>
      <c r="H21" s="807" t="s">
        <v>617</v>
      </c>
      <c r="I21" s="808"/>
      <c r="J21" s="808"/>
      <c r="K21" s="808"/>
      <c r="L21" s="809"/>
      <c r="M21" s="232"/>
      <c r="N21" s="771">
        <v>3</v>
      </c>
      <c r="O21" s="772"/>
      <c r="P21" s="96"/>
      <c r="Q21" s="773"/>
      <c r="R21" s="774"/>
      <c r="S21" s="122"/>
      <c r="T21" s="775">
        <f t="shared" si="0"/>
        <v>0</v>
      </c>
      <c r="U21" s="776"/>
      <c r="V21" s="777"/>
      <c r="W21" s="122"/>
      <c r="X21" s="756"/>
      <c r="Y21" s="767"/>
      <c r="Z21" s="122"/>
      <c r="AA21" s="756"/>
      <c r="AB21" s="757"/>
      <c r="AC21" s="207"/>
      <c r="AD21" s="122"/>
      <c r="AE21" s="122"/>
      <c r="AF21" s="231"/>
      <c r="AG21" s="211"/>
    </row>
    <row r="22" spans="1:33" ht="50.1" customHeight="1" x14ac:dyDescent="0.25">
      <c r="A22" s="185"/>
      <c r="B22" s="206"/>
      <c r="C22" s="793"/>
      <c r="D22" s="793"/>
      <c r="E22" s="793"/>
      <c r="F22" s="793"/>
      <c r="G22" s="182"/>
      <c r="H22" s="1159" t="s">
        <v>618</v>
      </c>
      <c r="I22" s="1160"/>
      <c r="J22" s="1160"/>
      <c r="K22" s="1160"/>
      <c r="L22" s="1161"/>
      <c r="M22" s="227"/>
      <c r="N22" s="1172">
        <v>3</v>
      </c>
      <c r="O22" s="1163"/>
      <c r="P22" s="177"/>
      <c r="Q22" s="1164"/>
      <c r="R22" s="1165"/>
      <c r="S22" s="116"/>
      <c r="T22" s="1173">
        <f t="shared" si="0"/>
        <v>0</v>
      </c>
      <c r="U22" s="1174"/>
      <c r="V22" s="1175"/>
      <c r="W22" s="116"/>
      <c r="X22" s="162" t="str">
        <f>IFERROR(T21/T22,"")</f>
        <v/>
      </c>
      <c r="Y22" s="178" t="s">
        <v>620</v>
      </c>
      <c r="Z22" s="228"/>
      <c r="AA22" s="100">
        <f>T21-T22</f>
        <v>0</v>
      </c>
      <c r="AB22" s="179" t="s">
        <v>622</v>
      </c>
      <c r="AC22" s="207"/>
      <c r="AD22" s="1114"/>
      <c r="AE22" s="685"/>
      <c r="AF22" s="234"/>
      <c r="AG22" s="211"/>
    </row>
    <row r="23" spans="1:33" ht="24.95" customHeight="1" x14ac:dyDescent="0.25">
      <c r="A23" s="185"/>
      <c r="B23" s="206"/>
      <c r="C23" s="182"/>
      <c r="D23" s="182"/>
      <c r="E23" s="182"/>
      <c r="F23" s="182"/>
      <c r="G23" s="182"/>
      <c r="H23" s="180"/>
      <c r="I23" s="180"/>
      <c r="J23" s="180"/>
      <c r="K23" s="180"/>
      <c r="L23" s="180"/>
      <c r="M23" s="182"/>
      <c r="N23" s="15"/>
      <c r="O23" s="15"/>
      <c r="P23" s="122"/>
      <c r="Q23" s="235"/>
      <c r="R23" s="235"/>
      <c r="S23" s="122"/>
      <c r="T23" s="173"/>
      <c r="U23" s="173"/>
      <c r="V23" s="173"/>
      <c r="W23" s="122"/>
      <c r="X23" s="174"/>
      <c r="Y23" s="175"/>
      <c r="Z23" s="236"/>
      <c r="AA23" s="176"/>
      <c r="AB23" s="175"/>
      <c r="AC23" s="207"/>
      <c r="AD23" s="1171"/>
      <c r="AE23" s="685"/>
      <c r="AF23" s="234"/>
      <c r="AG23" s="211"/>
    </row>
    <row r="24" spans="1:33" ht="69.95" customHeight="1" x14ac:dyDescent="0.25">
      <c r="A24" s="185"/>
      <c r="B24" s="206"/>
      <c r="C24" s="182"/>
      <c r="D24" s="182"/>
      <c r="E24" s="182"/>
      <c r="F24" s="182"/>
      <c r="G24" s="182"/>
      <c r="H24" s="180"/>
      <c r="I24" s="180"/>
      <c r="J24" s="180"/>
      <c r="K24" s="180"/>
      <c r="L24" s="180"/>
      <c r="M24" s="182"/>
      <c r="N24" s="181" t="s">
        <v>629</v>
      </c>
      <c r="O24" s="15"/>
      <c r="P24" s="122"/>
      <c r="Q24" s="1169">
        <f>AA20+AA22</f>
        <v>0</v>
      </c>
      <c r="R24" s="1170"/>
      <c r="S24" s="122"/>
      <c r="T24" s="173"/>
      <c r="U24" s="173"/>
      <c r="V24" s="173"/>
      <c r="W24" s="122"/>
      <c r="X24" s="174"/>
      <c r="Y24" s="175"/>
      <c r="Z24" s="236"/>
      <c r="AA24" s="176"/>
      <c r="AB24" s="175"/>
      <c r="AC24" s="207"/>
      <c r="AD24" s="1114"/>
      <c r="AE24" s="685"/>
      <c r="AF24" s="234"/>
      <c r="AG24" s="211"/>
    </row>
    <row r="25" spans="1:33" s="240" customFormat="1" ht="30" customHeight="1" x14ac:dyDescent="0.25">
      <c r="A25" s="192"/>
      <c r="B25" s="237"/>
      <c r="C25" s="182"/>
      <c r="D25" s="182"/>
      <c r="E25" s="182"/>
      <c r="F25" s="182"/>
      <c r="G25" s="182"/>
      <c r="H25" s="182"/>
      <c r="I25" s="182"/>
      <c r="J25" s="182"/>
      <c r="K25" s="182"/>
      <c r="L25" s="182"/>
      <c r="M25" s="182"/>
      <c r="N25" s="182"/>
      <c r="O25" s="122"/>
      <c r="P25" s="122"/>
      <c r="Q25" s="238"/>
      <c r="R25" s="238"/>
      <c r="S25" s="122"/>
      <c r="T25" s="123"/>
      <c r="U25" s="123"/>
      <c r="V25" s="123"/>
      <c r="W25" s="122"/>
      <c r="X25" s="183"/>
      <c r="Y25" s="112"/>
      <c r="Z25" s="236"/>
      <c r="AA25" s="113"/>
      <c r="AB25" s="112"/>
      <c r="AC25" s="186"/>
      <c r="AD25" s="1171"/>
      <c r="AE25" s="685"/>
      <c r="AF25" s="234"/>
      <c r="AG25" s="239"/>
    </row>
    <row r="26" spans="1:33" x14ac:dyDescent="0.25">
      <c r="A26" s="185"/>
      <c r="B26" s="206"/>
      <c r="C26" s="180"/>
      <c r="D26" s="180"/>
      <c r="E26" s="180"/>
      <c r="F26" s="180"/>
      <c r="G26" s="182"/>
      <c r="H26" s="180"/>
      <c r="I26" s="180"/>
      <c r="J26" s="182"/>
      <c r="K26" s="180"/>
      <c r="L26" s="180"/>
      <c r="M26" s="182"/>
      <c r="N26" s="15"/>
      <c r="O26" s="17"/>
      <c r="P26" s="85"/>
      <c r="Q26" s="15"/>
      <c r="R26" s="15"/>
      <c r="S26" s="122"/>
      <c r="T26" s="15"/>
      <c r="U26" s="122"/>
      <c r="V26" s="15"/>
      <c r="W26" s="122"/>
      <c r="X26" s="241"/>
      <c r="Y26" s="241"/>
      <c r="Z26" s="236"/>
      <c r="AA26" s="242"/>
      <c r="AB26" s="243"/>
      <c r="AC26" s="207"/>
      <c r="AD26" s="15"/>
      <c r="AE26" s="15"/>
      <c r="AF26" s="210"/>
      <c r="AG26" s="211"/>
    </row>
    <row r="27" spans="1:33" x14ac:dyDescent="0.25">
      <c r="A27" s="185"/>
      <c r="B27" s="206"/>
      <c r="C27" s="180"/>
      <c r="D27" s="180"/>
      <c r="E27" s="180"/>
      <c r="F27" s="180"/>
      <c r="G27" s="182"/>
      <c r="H27" s="180"/>
      <c r="I27" s="180"/>
      <c r="J27" s="182"/>
      <c r="K27" s="180"/>
      <c r="L27" s="180"/>
      <c r="M27" s="182"/>
      <c r="N27" s="15"/>
      <c r="O27" s="17"/>
      <c r="P27" s="85"/>
      <c r="Q27" s="15"/>
      <c r="R27" s="15"/>
      <c r="S27" s="122"/>
      <c r="T27" s="15"/>
      <c r="U27" s="122"/>
      <c r="V27" s="15"/>
      <c r="W27" s="122"/>
      <c r="X27" s="241"/>
      <c r="Y27" s="241"/>
      <c r="Z27" s="236"/>
      <c r="AA27" s="242"/>
      <c r="AB27" s="243"/>
      <c r="AC27" s="207"/>
      <c r="AD27" s="15"/>
      <c r="AE27" s="15"/>
      <c r="AF27" s="210"/>
      <c r="AG27" s="211"/>
    </row>
    <row r="28" spans="1:33" ht="15.75" x14ac:dyDescent="0.25">
      <c r="A28" s="185"/>
      <c r="B28" s="206"/>
      <c r="C28" s="1158" t="s">
        <v>626</v>
      </c>
      <c r="D28" s="1158"/>
      <c r="E28" s="1158"/>
      <c r="F28" s="1158"/>
      <c r="G28" s="1158"/>
      <c r="H28" s="1158"/>
      <c r="I28" s="1158"/>
      <c r="J28" s="1158"/>
      <c r="K28" s="1158"/>
      <c r="L28" s="175"/>
      <c r="M28" s="112"/>
      <c r="N28" s="175"/>
      <c r="O28" s="175"/>
      <c r="P28" s="112"/>
      <c r="Q28" s="175"/>
      <c r="R28" s="175"/>
      <c r="S28" s="112"/>
      <c r="T28" s="175"/>
      <c r="U28" s="112"/>
      <c r="V28" s="175"/>
      <c r="W28" s="112"/>
      <c r="X28" s="175"/>
      <c r="Y28" s="175"/>
      <c r="Z28" s="112"/>
      <c r="AA28" s="213"/>
      <c r="AB28" s="175"/>
      <c r="AC28" s="207"/>
      <c r="AD28" s="15"/>
      <c r="AE28" s="15"/>
      <c r="AF28" s="210"/>
      <c r="AG28" s="211"/>
    </row>
    <row r="29" spans="1:33" ht="15.75" customHeight="1" x14ac:dyDescent="0.25">
      <c r="A29" s="185"/>
      <c r="B29" s="206"/>
      <c r="C29" s="207"/>
      <c r="D29" s="207"/>
      <c r="E29" s="207"/>
      <c r="F29" s="207"/>
      <c r="G29" s="186"/>
      <c r="H29" s="207"/>
      <c r="I29" s="207"/>
      <c r="J29" s="186"/>
      <c r="K29" s="207"/>
      <c r="L29" s="207"/>
      <c r="M29" s="186"/>
      <c r="N29" s="207"/>
      <c r="O29" s="207"/>
      <c r="P29" s="186"/>
      <c r="Q29" s="207"/>
      <c r="R29" s="207"/>
      <c r="S29" s="186"/>
      <c r="T29" s="207"/>
      <c r="U29" s="186"/>
      <c r="V29" s="207"/>
      <c r="W29" s="186"/>
      <c r="X29" s="207"/>
      <c r="Y29" s="207"/>
      <c r="Z29" s="186"/>
      <c r="AA29" s="208"/>
      <c r="AB29" s="207"/>
      <c r="AC29" s="207"/>
      <c r="AD29" s="15"/>
      <c r="AE29" s="15"/>
      <c r="AF29" s="210"/>
      <c r="AG29" s="211"/>
    </row>
    <row r="30" spans="1:33" ht="15.75" customHeight="1" x14ac:dyDescent="0.25">
      <c r="A30" s="185"/>
      <c r="B30" s="206"/>
      <c r="C30" s="207"/>
      <c r="D30" s="207"/>
      <c r="E30" s="207"/>
      <c r="F30" s="207"/>
      <c r="G30" s="186"/>
      <c r="H30" s="207"/>
      <c r="I30" s="207"/>
      <c r="J30" s="186"/>
      <c r="K30" s="207"/>
      <c r="L30" s="207"/>
      <c r="M30" s="186"/>
      <c r="N30" s="207"/>
      <c r="O30" s="207"/>
      <c r="P30" s="186"/>
      <c r="Q30" s="207"/>
      <c r="R30" s="207"/>
      <c r="S30" s="186"/>
      <c r="T30" s="207"/>
      <c r="U30" s="186"/>
      <c r="V30" s="207"/>
      <c r="W30" s="186"/>
      <c r="X30" s="207"/>
      <c r="Y30" s="207"/>
      <c r="Z30" s="186"/>
      <c r="AA30" s="208"/>
      <c r="AB30" s="207"/>
      <c r="AC30" s="207"/>
      <c r="AD30" s="15"/>
      <c r="AE30" s="15"/>
      <c r="AF30" s="210"/>
      <c r="AG30" s="211"/>
    </row>
    <row r="31" spans="1:33" ht="24.95" customHeight="1" x14ac:dyDescent="0.25">
      <c r="A31" s="185"/>
      <c r="B31" s="206"/>
      <c r="C31" s="207"/>
      <c r="D31" s="207"/>
      <c r="E31" s="207"/>
      <c r="F31" s="207"/>
      <c r="G31" s="186"/>
      <c r="H31" s="207"/>
      <c r="I31" s="207"/>
      <c r="J31" s="186"/>
      <c r="K31" s="207"/>
      <c r="L31" s="207"/>
      <c r="M31" s="186"/>
      <c r="N31" s="642" t="s">
        <v>625</v>
      </c>
      <c r="O31" s="642"/>
      <c r="P31" s="218"/>
      <c r="Q31" s="642" t="s">
        <v>268</v>
      </c>
      <c r="R31" s="642"/>
      <c r="S31" s="218"/>
      <c r="T31" s="720" t="s">
        <v>623</v>
      </c>
      <c r="U31" s="739"/>
      <c r="V31" s="721"/>
      <c r="W31" s="218"/>
      <c r="X31" s="642" t="s">
        <v>269</v>
      </c>
      <c r="Y31" s="642"/>
      <c r="Z31" s="182"/>
      <c r="AA31" s="642" t="s">
        <v>624</v>
      </c>
      <c r="AB31" s="642"/>
      <c r="AC31" s="207"/>
      <c r="AD31" s="15"/>
      <c r="AE31" s="15"/>
      <c r="AF31" s="210"/>
      <c r="AG31" s="211"/>
    </row>
    <row r="32" spans="1:33" ht="35.25" customHeight="1" x14ac:dyDescent="0.25">
      <c r="A32" s="185"/>
      <c r="B32" s="206"/>
      <c r="C32" s="207"/>
      <c r="D32" s="207"/>
      <c r="E32" s="207"/>
      <c r="F32" s="207"/>
      <c r="G32" s="186"/>
      <c r="H32" s="207"/>
      <c r="I32" s="207"/>
      <c r="J32" s="186"/>
      <c r="K32" s="207"/>
      <c r="L32" s="207"/>
      <c r="M32" s="186"/>
      <c r="N32" s="642"/>
      <c r="O32" s="642"/>
      <c r="P32" s="218"/>
      <c r="Q32" s="642"/>
      <c r="R32" s="642"/>
      <c r="S32" s="218"/>
      <c r="T32" s="722"/>
      <c r="U32" s="740"/>
      <c r="V32" s="723"/>
      <c r="W32" s="218"/>
      <c r="X32" s="642"/>
      <c r="Y32" s="642"/>
      <c r="Z32" s="182"/>
      <c r="AA32" s="642"/>
      <c r="AB32" s="642"/>
      <c r="AC32" s="207"/>
      <c r="AD32" s="15"/>
      <c r="AE32" s="15"/>
      <c r="AF32" s="210"/>
      <c r="AG32" s="211"/>
    </row>
    <row r="33" spans="1:33" ht="3.95" customHeight="1" x14ac:dyDescent="0.25">
      <c r="A33" s="185"/>
      <c r="B33" s="206"/>
      <c r="C33" s="207"/>
      <c r="D33" s="207"/>
      <c r="E33" s="207"/>
      <c r="F33" s="207"/>
      <c r="G33" s="186"/>
      <c r="H33" s="207"/>
      <c r="I33" s="207"/>
      <c r="J33" s="186"/>
      <c r="K33" s="207"/>
      <c r="L33" s="207"/>
      <c r="M33" s="186"/>
      <c r="N33" s="180"/>
      <c r="O33" s="180"/>
      <c r="P33" s="182"/>
      <c r="Q33" s="180"/>
      <c r="R33" s="180"/>
      <c r="S33" s="182"/>
      <c r="T33" s="180"/>
      <c r="U33" s="182"/>
      <c r="V33" s="180"/>
      <c r="W33" s="182"/>
      <c r="X33" s="220"/>
      <c r="Y33" s="220"/>
      <c r="Z33" s="182"/>
      <c r="AA33" s="213"/>
      <c r="AB33" s="221"/>
      <c r="AC33" s="207"/>
      <c r="AD33" s="15"/>
      <c r="AE33" s="15"/>
      <c r="AF33" s="210"/>
      <c r="AG33" s="211"/>
    </row>
    <row r="34" spans="1:33" ht="50.1" customHeight="1" x14ac:dyDescent="0.25">
      <c r="A34" s="185"/>
      <c r="B34" s="206"/>
      <c r="C34" s="793" t="s">
        <v>627</v>
      </c>
      <c r="D34" s="793"/>
      <c r="E34" s="793"/>
      <c r="F34" s="793"/>
      <c r="G34" s="182"/>
      <c r="H34" s="807" t="s">
        <v>617</v>
      </c>
      <c r="I34" s="808"/>
      <c r="J34" s="808"/>
      <c r="K34" s="808"/>
      <c r="L34" s="809"/>
      <c r="M34" s="224"/>
      <c r="N34" s="747">
        <v>2</v>
      </c>
      <c r="O34" s="748"/>
      <c r="P34" s="96"/>
      <c r="Q34" s="749"/>
      <c r="R34" s="750"/>
      <c r="S34" s="122"/>
      <c r="T34" s="751">
        <f t="shared" ref="T34:T37" si="1">Q34*N34</f>
        <v>0</v>
      </c>
      <c r="U34" s="752"/>
      <c r="V34" s="753"/>
      <c r="W34" s="122"/>
      <c r="X34" s="754"/>
      <c r="Y34" s="755"/>
      <c r="Z34" s="122"/>
      <c r="AA34" s="754"/>
      <c r="AB34" s="792"/>
      <c r="AC34" s="207"/>
      <c r="AD34" s="15"/>
      <c r="AE34" s="15"/>
      <c r="AF34" s="210"/>
      <c r="AG34" s="211"/>
    </row>
    <row r="35" spans="1:33" ht="50.1" customHeight="1" x14ac:dyDescent="0.25">
      <c r="A35" s="185"/>
      <c r="B35" s="206"/>
      <c r="C35" s="794"/>
      <c r="D35" s="794"/>
      <c r="E35" s="794"/>
      <c r="F35" s="794"/>
      <c r="G35" s="182"/>
      <c r="H35" s="1159" t="s">
        <v>618</v>
      </c>
      <c r="I35" s="1160"/>
      <c r="J35" s="1160"/>
      <c r="K35" s="1160"/>
      <c r="L35" s="1161"/>
      <c r="M35" s="227"/>
      <c r="N35" s="1162">
        <v>2</v>
      </c>
      <c r="O35" s="1163"/>
      <c r="P35" s="177"/>
      <c r="Q35" s="1164"/>
      <c r="R35" s="1165"/>
      <c r="S35" s="116"/>
      <c r="T35" s="1166">
        <f t="shared" si="1"/>
        <v>0</v>
      </c>
      <c r="U35" s="1167"/>
      <c r="V35" s="1168"/>
      <c r="W35" s="116"/>
      <c r="X35" s="161" t="str">
        <f>IFERROR(T34/T35,"")</f>
        <v/>
      </c>
      <c r="Y35" s="178" t="s">
        <v>619</v>
      </c>
      <c r="Z35" s="228"/>
      <c r="AA35" s="99">
        <f>T34-T35</f>
        <v>0</v>
      </c>
      <c r="AB35" s="179" t="s">
        <v>621</v>
      </c>
      <c r="AC35" s="207"/>
      <c r="AD35" s="15"/>
      <c r="AE35" s="15"/>
      <c r="AF35" s="210"/>
      <c r="AG35" s="211"/>
    </row>
    <row r="36" spans="1:33" ht="50.1" customHeight="1" x14ac:dyDescent="0.25">
      <c r="A36" s="185"/>
      <c r="B36" s="206"/>
      <c r="C36" s="793" t="s">
        <v>628</v>
      </c>
      <c r="D36" s="793"/>
      <c r="E36" s="793"/>
      <c r="F36" s="793"/>
      <c r="G36" s="182"/>
      <c r="H36" s="807" t="s">
        <v>617</v>
      </c>
      <c r="I36" s="808"/>
      <c r="J36" s="808"/>
      <c r="K36" s="808"/>
      <c r="L36" s="809"/>
      <c r="M36" s="232"/>
      <c r="N36" s="771">
        <v>1</v>
      </c>
      <c r="O36" s="772"/>
      <c r="P36" s="96"/>
      <c r="Q36" s="773"/>
      <c r="R36" s="774"/>
      <c r="S36" s="122"/>
      <c r="T36" s="775">
        <f t="shared" si="1"/>
        <v>0</v>
      </c>
      <c r="U36" s="776"/>
      <c r="V36" s="777"/>
      <c r="W36" s="122"/>
      <c r="X36" s="756"/>
      <c r="Y36" s="767"/>
      <c r="Z36" s="122"/>
      <c r="AA36" s="756"/>
      <c r="AB36" s="757"/>
      <c r="AC36" s="207"/>
      <c r="AD36" s="15"/>
      <c r="AE36" s="15"/>
      <c r="AF36" s="210"/>
      <c r="AG36" s="211"/>
    </row>
    <row r="37" spans="1:33" ht="50.1" customHeight="1" x14ac:dyDescent="0.25">
      <c r="A37" s="185"/>
      <c r="B37" s="206"/>
      <c r="C37" s="793"/>
      <c r="D37" s="793"/>
      <c r="E37" s="793"/>
      <c r="F37" s="793"/>
      <c r="G37" s="182"/>
      <c r="H37" s="1159" t="s">
        <v>618</v>
      </c>
      <c r="I37" s="1160"/>
      <c r="J37" s="1160"/>
      <c r="K37" s="1160"/>
      <c r="L37" s="1161"/>
      <c r="M37" s="227"/>
      <c r="N37" s="1172">
        <v>1</v>
      </c>
      <c r="O37" s="1163"/>
      <c r="P37" s="177"/>
      <c r="Q37" s="1164"/>
      <c r="R37" s="1165"/>
      <c r="S37" s="116"/>
      <c r="T37" s="1173">
        <f t="shared" si="1"/>
        <v>0</v>
      </c>
      <c r="U37" s="1174"/>
      <c r="V37" s="1175"/>
      <c r="W37" s="116"/>
      <c r="X37" s="162" t="str">
        <f>IFERROR(T36/T37,"")</f>
        <v/>
      </c>
      <c r="Y37" s="178" t="s">
        <v>620</v>
      </c>
      <c r="Z37" s="228"/>
      <c r="AA37" s="100">
        <f>T36-T37</f>
        <v>0</v>
      </c>
      <c r="AB37" s="179" t="s">
        <v>622</v>
      </c>
      <c r="AC37" s="207"/>
      <c r="AD37" s="15"/>
      <c r="AE37" s="15"/>
      <c r="AF37" s="210"/>
      <c r="AG37" s="211"/>
    </row>
    <row r="38" spans="1:33" ht="24.95" customHeight="1" x14ac:dyDescent="0.25">
      <c r="A38" s="185"/>
      <c r="B38" s="206"/>
      <c r="C38" s="182"/>
      <c r="D38" s="182"/>
      <c r="E38" s="182"/>
      <c r="F38" s="182"/>
      <c r="G38" s="182"/>
      <c r="H38" s="180"/>
      <c r="I38" s="180"/>
      <c r="J38" s="180"/>
      <c r="K38" s="180"/>
      <c r="L38" s="180"/>
      <c r="M38" s="182"/>
      <c r="N38" s="15"/>
      <c r="O38" s="15"/>
      <c r="P38" s="122"/>
      <c r="Q38" s="235"/>
      <c r="R38" s="235"/>
      <c r="S38" s="122"/>
      <c r="T38" s="173"/>
      <c r="U38" s="173"/>
      <c r="V38" s="173"/>
      <c r="W38" s="122"/>
      <c r="X38" s="174"/>
      <c r="Y38" s="175"/>
      <c r="Z38" s="236"/>
      <c r="AA38" s="176"/>
      <c r="AB38" s="175"/>
      <c r="AC38" s="207"/>
      <c r="AD38" s="15"/>
      <c r="AE38" s="15"/>
      <c r="AF38" s="210"/>
      <c r="AG38" s="211"/>
    </row>
    <row r="39" spans="1:33" ht="69.95" customHeight="1" x14ac:dyDescent="0.25">
      <c r="A39" s="185"/>
      <c r="B39" s="206"/>
      <c r="C39" s="182"/>
      <c r="D39" s="182"/>
      <c r="E39" s="182"/>
      <c r="F39" s="182"/>
      <c r="G39" s="182"/>
      <c r="H39" s="180"/>
      <c r="I39" s="180"/>
      <c r="J39" s="180"/>
      <c r="K39" s="180"/>
      <c r="L39" s="180"/>
      <c r="M39" s="182"/>
      <c r="N39" s="181" t="s">
        <v>629</v>
      </c>
      <c r="O39" s="15"/>
      <c r="P39" s="122"/>
      <c r="Q39" s="1169">
        <f>AA35+AA37</f>
        <v>0</v>
      </c>
      <c r="R39" s="1170"/>
      <c r="S39" s="122"/>
      <c r="T39" s="173"/>
      <c r="U39" s="173"/>
      <c r="V39" s="173"/>
      <c r="W39" s="122"/>
      <c r="X39" s="174"/>
      <c r="Y39" s="175"/>
      <c r="Z39" s="236"/>
      <c r="AA39" s="176"/>
      <c r="AB39" s="175"/>
      <c r="AC39" s="207"/>
      <c r="AD39" s="15"/>
      <c r="AE39" s="15"/>
      <c r="AF39" s="210"/>
      <c r="AG39" s="211"/>
    </row>
    <row r="40" spans="1:33" x14ac:dyDescent="0.25">
      <c r="A40" s="185"/>
      <c r="B40" s="206"/>
      <c r="C40" s="180"/>
      <c r="D40" s="180"/>
      <c r="E40" s="180"/>
      <c r="F40" s="180"/>
      <c r="G40" s="182"/>
      <c r="H40" s="180"/>
      <c r="I40" s="180"/>
      <c r="J40" s="182"/>
      <c r="K40" s="180"/>
      <c r="L40" s="180"/>
      <c r="M40" s="182"/>
      <c r="N40" s="15"/>
      <c r="O40" s="17"/>
      <c r="P40" s="85"/>
      <c r="Q40" s="15"/>
      <c r="R40" s="15"/>
      <c r="S40" s="122"/>
      <c r="T40" s="15"/>
      <c r="U40" s="122"/>
      <c r="V40" s="15"/>
      <c r="W40" s="122"/>
      <c r="X40" s="241"/>
      <c r="Y40" s="241"/>
      <c r="Z40" s="236"/>
      <c r="AA40" s="242"/>
      <c r="AB40" s="243"/>
      <c r="AC40" s="207"/>
      <c r="AD40" s="15"/>
      <c r="AE40" s="15"/>
      <c r="AF40" s="210"/>
      <c r="AG40" s="211"/>
    </row>
    <row r="41" spans="1:33" ht="15.75" thickBot="1" x14ac:dyDescent="0.3">
      <c r="A41" s="185"/>
      <c r="B41" s="244"/>
      <c r="C41" s="245"/>
      <c r="D41" s="245"/>
      <c r="E41" s="245"/>
      <c r="F41" s="245"/>
      <c r="G41" s="246"/>
      <c r="H41" s="245"/>
      <c r="I41" s="245"/>
      <c r="J41" s="246"/>
      <c r="K41" s="245"/>
      <c r="L41" s="245"/>
      <c r="M41" s="246"/>
      <c r="N41" s="83"/>
      <c r="O41" s="83"/>
      <c r="P41" s="84"/>
      <c r="Q41" s="83"/>
      <c r="R41" s="83"/>
      <c r="S41" s="84"/>
      <c r="T41" s="83"/>
      <c r="U41" s="84"/>
      <c r="V41" s="83"/>
      <c r="W41" s="84"/>
      <c r="X41" s="247"/>
      <c r="Y41" s="247"/>
      <c r="Z41" s="248"/>
      <c r="AA41" s="249"/>
      <c r="AB41" s="250"/>
      <c r="AC41" s="251"/>
      <c r="AD41" s="83"/>
      <c r="AE41" s="83"/>
      <c r="AF41" s="252"/>
      <c r="AG41" s="253"/>
    </row>
    <row r="42" spans="1:33" x14ac:dyDescent="0.25">
      <c r="A42" s="185"/>
      <c r="B42" s="207"/>
      <c r="C42" s="180"/>
      <c r="D42" s="180"/>
      <c r="E42" s="180"/>
      <c r="F42" s="180"/>
      <c r="G42" s="182"/>
      <c r="H42" s="180"/>
      <c r="I42" s="180"/>
      <c r="J42" s="182"/>
      <c r="K42" s="180"/>
      <c r="L42" s="180"/>
      <c r="M42" s="182"/>
      <c r="N42" s="15"/>
      <c r="O42" s="15"/>
      <c r="P42" s="122"/>
      <c r="Q42" s="15"/>
      <c r="R42" s="15"/>
      <c r="S42" s="122"/>
      <c r="T42" s="15"/>
      <c r="U42" s="122"/>
      <c r="V42" s="15"/>
      <c r="W42" s="122"/>
      <c r="X42" s="241"/>
      <c r="Y42" s="241"/>
      <c r="Z42" s="236"/>
      <c r="AA42" s="242"/>
      <c r="AB42" s="243"/>
      <c r="AC42" s="207"/>
      <c r="AD42" s="15"/>
      <c r="AE42" s="15"/>
    </row>
    <row r="43" spans="1:33" s="240" customFormat="1" x14ac:dyDescent="0.25">
      <c r="A43" s="192"/>
      <c r="B43" s="186"/>
      <c r="C43" s="182"/>
      <c r="D43" s="182"/>
      <c r="E43" s="182"/>
      <c r="F43" s="182"/>
      <c r="G43" s="182"/>
      <c r="H43" s="182"/>
      <c r="I43" s="182"/>
      <c r="J43" s="182"/>
      <c r="K43" s="182"/>
      <c r="L43" s="182"/>
      <c r="M43" s="182"/>
      <c r="N43" s="122"/>
      <c r="O43" s="122"/>
      <c r="P43" s="122"/>
      <c r="Q43" s="122"/>
      <c r="R43" s="122"/>
      <c r="S43" s="122"/>
      <c r="T43" s="122"/>
      <c r="U43" s="122"/>
      <c r="V43" s="122"/>
      <c r="W43" s="122"/>
      <c r="X43" s="236"/>
      <c r="Y43" s="236"/>
      <c r="Z43" s="236"/>
      <c r="AA43" s="254"/>
      <c r="AB43" s="255"/>
      <c r="AC43" s="186"/>
      <c r="AD43" s="122"/>
      <c r="AE43" s="122"/>
    </row>
    <row r="44" spans="1:33" ht="15.75" thickBot="1" x14ac:dyDescent="0.3">
      <c r="A44" s="185"/>
      <c r="B44" s="207"/>
      <c r="C44" s="180"/>
      <c r="D44" s="180"/>
      <c r="E44" s="180"/>
      <c r="F44" s="180"/>
      <c r="G44" s="182"/>
      <c r="H44" s="180"/>
      <c r="I44" s="180"/>
      <c r="J44" s="182"/>
      <c r="K44" s="180"/>
      <c r="L44" s="180"/>
      <c r="M44" s="182"/>
      <c r="N44" s="15"/>
      <c r="O44" s="15"/>
      <c r="P44" s="122"/>
      <c r="Q44" s="15"/>
      <c r="R44" s="15"/>
      <c r="S44" s="122"/>
      <c r="T44" s="15"/>
      <c r="U44" s="122"/>
      <c r="V44" s="15"/>
      <c r="W44" s="122"/>
      <c r="X44" s="241"/>
      <c r="Y44" s="241"/>
      <c r="Z44" s="236"/>
      <c r="AA44" s="242"/>
      <c r="AB44" s="243"/>
      <c r="AC44" s="207"/>
      <c r="AD44" s="15"/>
      <c r="AE44" s="15"/>
    </row>
    <row r="45" spans="1:33" ht="24.95" customHeight="1" x14ac:dyDescent="0.25">
      <c r="A45" s="185"/>
      <c r="B45" s="640" t="s">
        <v>632</v>
      </c>
      <c r="C45" s="641"/>
      <c r="D45" s="641"/>
      <c r="E45" s="641"/>
      <c r="F45" s="641"/>
      <c r="G45" s="641"/>
      <c r="H45" s="641"/>
      <c r="I45" s="641"/>
      <c r="J45" s="641"/>
      <c r="K45" s="641"/>
      <c r="L45" s="641"/>
      <c r="M45" s="256"/>
      <c r="N45" s="199"/>
      <c r="O45" s="199"/>
      <c r="P45" s="199"/>
      <c r="Q45" s="257"/>
      <c r="R45" s="257"/>
      <c r="S45" s="257"/>
      <c r="T45" s="258"/>
      <c r="U45" s="259"/>
      <c r="V45" s="258"/>
      <c r="W45" s="259"/>
      <c r="X45" s="258"/>
      <c r="Y45" s="258"/>
      <c r="Z45" s="259"/>
      <c r="AA45" s="260"/>
      <c r="AB45" s="258"/>
      <c r="AC45" s="258"/>
      <c r="AD45" s="258"/>
      <c r="AE45" s="258"/>
      <c r="AF45" s="261"/>
      <c r="AG45" s="262"/>
    </row>
    <row r="46" spans="1:33" ht="15.75" x14ac:dyDescent="0.25">
      <c r="A46" s="185"/>
      <c r="B46" s="206"/>
      <c r="C46" s="207"/>
      <c r="D46" s="207"/>
      <c r="E46" s="207"/>
      <c r="F46" s="207"/>
      <c r="G46" s="186"/>
      <c r="H46" s="207"/>
      <c r="I46" s="207"/>
      <c r="J46" s="186"/>
      <c r="K46" s="207"/>
      <c r="L46" s="207"/>
      <c r="M46" s="186"/>
      <c r="N46" s="207"/>
      <c r="O46" s="207"/>
      <c r="P46" s="186"/>
      <c r="Q46" s="207"/>
      <c r="R46" s="207"/>
      <c r="S46" s="186"/>
      <c r="T46" s="207"/>
      <c r="U46" s="186"/>
      <c r="V46" s="207"/>
      <c r="W46" s="186"/>
      <c r="X46" s="207"/>
      <c r="Y46" s="207"/>
      <c r="Z46" s="186"/>
      <c r="AA46" s="208"/>
      <c r="AB46" s="207"/>
      <c r="AC46" s="207"/>
      <c r="AD46" s="209"/>
      <c r="AE46" s="209"/>
      <c r="AF46" s="210"/>
      <c r="AG46" s="211"/>
    </row>
    <row r="47" spans="1:33" ht="20.100000000000001" customHeight="1" x14ac:dyDescent="0.25">
      <c r="A47" s="185"/>
      <c r="B47" s="206"/>
      <c r="C47" s="207"/>
      <c r="D47" s="207"/>
      <c r="E47" s="207"/>
      <c r="F47" s="207"/>
      <c r="G47" s="186"/>
      <c r="H47" s="207"/>
      <c r="I47" s="207"/>
      <c r="J47" s="186"/>
      <c r="K47" s="207"/>
      <c r="L47" s="207"/>
      <c r="M47" s="186"/>
      <c r="N47" s="207"/>
      <c r="O47" s="207"/>
      <c r="P47" s="186"/>
      <c r="Q47" s="207"/>
      <c r="R47" s="207"/>
      <c r="S47" s="186"/>
      <c r="T47" s="207"/>
      <c r="U47" s="186"/>
      <c r="V47" s="207"/>
      <c r="W47" s="186"/>
      <c r="X47" s="207"/>
      <c r="Y47" s="207"/>
      <c r="Z47" s="186"/>
      <c r="AA47" s="208"/>
      <c r="AB47" s="207"/>
      <c r="AC47" s="207"/>
      <c r="AD47" s="216" t="s">
        <v>26</v>
      </c>
      <c r="AE47" s="216" t="s">
        <v>27</v>
      </c>
      <c r="AF47" s="210"/>
      <c r="AG47" s="211"/>
    </row>
    <row r="48" spans="1:33" ht="2.1" customHeight="1" x14ac:dyDescent="0.25">
      <c r="A48" s="185"/>
      <c r="B48" s="206"/>
      <c r="C48" s="207"/>
      <c r="D48" s="207"/>
      <c r="E48" s="207"/>
      <c r="F48" s="207"/>
      <c r="G48" s="186"/>
      <c r="H48" s="207"/>
      <c r="I48" s="207"/>
      <c r="J48" s="186"/>
      <c r="K48" s="207"/>
      <c r="L48" s="207"/>
      <c r="M48" s="186"/>
      <c r="N48" s="207"/>
      <c r="O48" s="207"/>
      <c r="P48" s="186"/>
      <c r="Q48" s="207"/>
      <c r="R48" s="207"/>
      <c r="S48" s="186"/>
      <c r="T48" s="207"/>
      <c r="U48" s="186"/>
      <c r="V48" s="207"/>
      <c r="W48" s="186"/>
      <c r="X48" s="207"/>
      <c r="Y48" s="207"/>
      <c r="Z48" s="186"/>
      <c r="AA48" s="208"/>
      <c r="AB48" s="207"/>
      <c r="AC48" s="207"/>
      <c r="AD48" s="217"/>
      <c r="AE48" s="217"/>
      <c r="AF48" s="210"/>
      <c r="AG48" s="211"/>
    </row>
    <row r="49" spans="1:34" ht="24.95" customHeight="1" x14ac:dyDescent="0.25">
      <c r="A49" s="185"/>
      <c r="B49" s="206"/>
      <c r="C49" s="186"/>
      <c r="D49" s="186"/>
      <c r="E49" s="186"/>
      <c r="F49" s="186"/>
      <c r="G49" s="186"/>
      <c r="H49" s="186"/>
      <c r="I49" s="186"/>
      <c r="J49" s="186"/>
      <c r="K49" s="186"/>
      <c r="L49" s="186"/>
      <c r="M49" s="186"/>
      <c r="N49" s="642" t="s">
        <v>625</v>
      </c>
      <c r="O49" s="642"/>
      <c r="P49" s="218"/>
      <c r="Q49" s="642" t="s">
        <v>268</v>
      </c>
      <c r="R49" s="642"/>
      <c r="S49" s="218"/>
      <c r="T49" s="720" t="s">
        <v>623</v>
      </c>
      <c r="U49" s="739"/>
      <c r="V49" s="721"/>
      <c r="W49" s="218"/>
      <c r="X49" s="642" t="s">
        <v>269</v>
      </c>
      <c r="Y49" s="642"/>
      <c r="Z49" s="182"/>
      <c r="AA49" s="642" t="s">
        <v>624</v>
      </c>
      <c r="AB49" s="642"/>
      <c r="AC49" s="186"/>
      <c r="AD49" s="1176" t="s">
        <v>508</v>
      </c>
      <c r="AE49" s="874" t="s">
        <v>610</v>
      </c>
      <c r="AF49" s="219"/>
      <c r="AG49" s="211"/>
    </row>
    <row r="50" spans="1:34" ht="34.5" customHeight="1" x14ac:dyDescent="0.25">
      <c r="A50" s="185"/>
      <c r="B50" s="206"/>
      <c r="C50" s="186"/>
      <c r="D50" s="186"/>
      <c r="E50" s="186"/>
      <c r="F50" s="186"/>
      <c r="G50" s="186"/>
      <c r="H50" s="186"/>
      <c r="I50" s="186"/>
      <c r="J50" s="186"/>
      <c r="K50" s="186"/>
      <c r="L50" s="186"/>
      <c r="M50" s="186"/>
      <c r="N50" s="642"/>
      <c r="O50" s="642"/>
      <c r="P50" s="218"/>
      <c r="Q50" s="642"/>
      <c r="R50" s="642"/>
      <c r="S50" s="218"/>
      <c r="T50" s="722"/>
      <c r="U50" s="740"/>
      <c r="V50" s="723"/>
      <c r="W50" s="218"/>
      <c r="X50" s="642"/>
      <c r="Y50" s="642"/>
      <c r="Z50" s="182"/>
      <c r="AA50" s="642"/>
      <c r="AB50" s="642"/>
      <c r="AC50" s="186"/>
      <c r="AD50" s="1177"/>
      <c r="AE50" s="646"/>
      <c r="AF50" s="219"/>
      <c r="AG50" s="211"/>
    </row>
    <row r="51" spans="1:34" ht="3.95" customHeight="1" x14ac:dyDescent="0.25">
      <c r="A51" s="185"/>
      <c r="B51" s="206"/>
      <c r="C51" s="186"/>
      <c r="D51" s="186"/>
      <c r="E51" s="186"/>
      <c r="F51" s="186"/>
      <c r="G51" s="186"/>
      <c r="H51" s="186"/>
      <c r="I51" s="186"/>
      <c r="J51" s="186"/>
      <c r="K51" s="186"/>
      <c r="L51" s="186"/>
      <c r="M51" s="186"/>
      <c r="N51" s="182"/>
      <c r="O51" s="182"/>
      <c r="P51" s="182"/>
      <c r="Q51" s="182"/>
      <c r="R51" s="182"/>
      <c r="S51" s="182"/>
      <c r="T51" s="182"/>
      <c r="U51" s="182"/>
      <c r="V51" s="182"/>
      <c r="W51" s="182"/>
      <c r="X51" s="182"/>
      <c r="Y51" s="182"/>
      <c r="Z51" s="182"/>
      <c r="AA51" s="263"/>
      <c r="AB51" s="264"/>
      <c r="AC51" s="186"/>
      <c r="AD51" s="1178"/>
      <c r="AE51" s="879"/>
      <c r="AF51" s="222"/>
      <c r="AG51" s="211"/>
    </row>
    <row r="52" spans="1:34" ht="50.1" customHeight="1" x14ac:dyDescent="0.25">
      <c r="A52" s="185"/>
      <c r="B52" s="206"/>
      <c r="C52" s="793" t="s">
        <v>615</v>
      </c>
      <c r="D52" s="793"/>
      <c r="E52" s="793"/>
      <c r="F52" s="793"/>
      <c r="G52" s="182"/>
      <c r="H52" s="807" t="s">
        <v>617</v>
      </c>
      <c r="I52" s="808"/>
      <c r="J52" s="808"/>
      <c r="K52" s="808"/>
      <c r="L52" s="809"/>
      <c r="M52" s="224"/>
      <c r="N52" s="747">
        <v>4</v>
      </c>
      <c r="O52" s="748"/>
      <c r="P52" s="96"/>
      <c r="Q52" s="749"/>
      <c r="R52" s="750"/>
      <c r="S52" s="122"/>
      <c r="T52" s="751">
        <f t="shared" ref="T52:T55" si="2">Q52*N52</f>
        <v>0</v>
      </c>
      <c r="U52" s="752"/>
      <c r="V52" s="753"/>
      <c r="W52" s="122"/>
      <c r="X52" s="754"/>
      <c r="Y52" s="755"/>
      <c r="Z52" s="122"/>
      <c r="AA52" s="754"/>
      <c r="AB52" s="792"/>
      <c r="AC52" s="186"/>
      <c r="AD52" s="265" t="s">
        <v>28</v>
      </c>
      <c r="AE52" s="266" t="s">
        <v>630</v>
      </c>
      <c r="AF52" s="222"/>
      <c r="AG52" s="211"/>
    </row>
    <row r="53" spans="1:34" ht="50.1" customHeight="1" x14ac:dyDescent="0.25">
      <c r="A53" s="185"/>
      <c r="B53" s="206"/>
      <c r="C53" s="794"/>
      <c r="D53" s="794"/>
      <c r="E53" s="794"/>
      <c r="F53" s="794"/>
      <c r="G53" s="182"/>
      <c r="H53" s="1159" t="s">
        <v>618</v>
      </c>
      <c r="I53" s="1160"/>
      <c r="J53" s="1160"/>
      <c r="K53" s="1160"/>
      <c r="L53" s="1161"/>
      <c r="M53" s="227"/>
      <c r="N53" s="1162">
        <v>4</v>
      </c>
      <c r="O53" s="1163"/>
      <c r="P53" s="177"/>
      <c r="Q53" s="1164"/>
      <c r="R53" s="1165"/>
      <c r="S53" s="116"/>
      <c r="T53" s="1166">
        <f t="shared" si="2"/>
        <v>0</v>
      </c>
      <c r="U53" s="1167"/>
      <c r="V53" s="1168"/>
      <c r="W53" s="116"/>
      <c r="X53" s="161" t="str">
        <f>IFERROR(T52/T53,"")</f>
        <v/>
      </c>
      <c r="Y53" s="178" t="s">
        <v>619</v>
      </c>
      <c r="Z53" s="228"/>
      <c r="AA53" s="99">
        <f>T52-T53</f>
        <v>0</v>
      </c>
      <c r="AB53" s="179" t="s">
        <v>621</v>
      </c>
      <c r="AC53" s="186"/>
      <c r="AD53" s="229" t="s">
        <v>28</v>
      </c>
      <c r="AE53" s="230" t="s">
        <v>242</v>
      </c>
      <c r="AF53" s="231"/>
      <c r="AG53" s="211"/>
    </row>
    <row r="54" spans="1:34" ht="50.1" customHeight="1" x14ac:dyDescent="0.25">
      <c r="A54" s="185"/>
      <c r="B54" s="206"/>
      <c r="C54" s="793" t="s">
        <v>633</v>
      </c>
      <c r="D54" s="793"/>
      <c r="E54" s="793"/>
      <c r="F54" s="793"/>
      <c r="G54" s="182"/>
      <c r="H54" s="807" t="s">
        <v>617</v>
      </c>
      <c r="I54" s="808"/>
      <c r="J54" s="808"/>
      <c r="K54" s="808"/>
      <c r="L54" s="809"/>
      <c r="M54" s="232"/>
      <c r="N54" s="771">
        <v>3</v>
      </c>
      <c r="O54" s="772"/>
      <c r="P54" s="96"/>
      <c r="Q54" s="773"/>
      <c r="R54" s="774"/>
      <c r="S54" s="122"/>
      <c r="T54" s="775">
        <f t="shared" si="2"/>
        <v>0</v>
      </c>
      <c r="U54" s="776"/>
      <c r="V54" s="777"/>
      <c r="W54" s="122"/>
      <c r="X54" s="756"/>
      <c r="Y54" s="767"/>
      <c r="Z54" s="122"/>
      <c r="AA54" s="756"/>
      <c r="AB54" s="757"/>
      <c r="AC54" s="186"/>
      <c r="AD54" s="267"/>
      <c r="AE54" s="268"/>
      <c r="AF54" s="231"/>
      <c r="AG54" s="211"/>
    </row>
    <row r="55" spans="1:34" ht="50.1" customHeight="1" x14ac:dyDescent="0.25">
      <c r="A55" s="185"/>
      <c r="B55" s="206"/>
      <c r="C55" s="793"/>
      <c r="D55" s="793"/>
      <c r="E55" s="793"/>
      <c r="F55" s="793"/>
      <c r="G55" s="182"/>
      <c r="H55" s="1159" t="s">
        <v>618</v>
      </c>
      <c r="I55" s="1160"/>
      <c r="J55" s="1160"/>
      <c r="K55" s="1160"/>
      <c r="L55" s="1161"/>
      <c r="M55" s="227"/>
      <c r="N55" s="1172">
        <v>3</v>
      </c>
      <c r="O55" s="1163"/>
      <c r="P55" s="177"/>
      <c r="Q55" s="1164"/>
      <c r="R55" s="1165"/>
      <c r="S55" s="116"/>
      <c r="T55" s="1173">
        <f t="shared" si="2"/>
        <v>0</v>
      </c>
      <c r="U55" s="1174"/>
      <c r="V55" s="1175"/>
      <c r="W55" s="116"/>
      <c r="X55" s="162" t="str">
        <f>IFERROR(T54/T55,"")</f>
        <v/>
      </c>
      <c r="Y55" s="178" t="s">
        <v>620</v>
      </c>
      <c r="Z55" s="228"/>
      <c r="AA55" s="100">
        <f>T54-T55</f>
        <v>0</v>
      </c>
      <c r="AB55" s="179" t="s">
        <v>622</v>
      </c>
      <c r="AC55" s="186"/>
      <c r="AD55" s="1065"/>
      <c r="AE55" s="270"/>
      <c r="AF55" s="234"/>
      <c r="AG55" s="211"/>
    </row>
    <row r="56" spans="1:34" ht="24.95" customHeight="1" x14ac:dyDescent="0.25">
      <c r="A56" s="185"/>
      <c r="B56" s="206"/>
      <c r="C56" s="271"/>
      <c r="D56" s="271"/>
      <c r="E56" s="271"/>
      <c r="F56" s="271"/>
      <c r="G56" s="182"/>
      <c r="H56" s="799"/>
      <c r="I56" s="799"/>
      <c r="J56" s="799"/>
      <c r="K56" s="799"/>
      <c r="L56" s="799"/>
      <c r="M56" s="182"/>
      <c r="N56" s="685"/>
      <c r="O56" s="685"/>
      <c r="P56" s="122"/>
      <c r="Q56" s="1063"/>
      <c r="R56" s="1063"/>
      <c r="S56" s="122"/>
      <c r="T56" s="1063"/>
      <c r="U56" s="1063"/>
      <c r="V56" s="1063"/>
      <c r="W56" s="122"/>
      <c r="X56" s="685"/>
      <c r="Y56" s="685"/>
      <c r="Z56" s="122"/>
      <c r="AA56" s="685"/>
      <c r="AB56" s="685"/>
      <c r="AC56" s="186"/>
      <c r="AD56" s="1065"/>
      <c r="AE56" s="273"/>
      <c r="AF56" s="234"/>
      <c r="AG56" s="211"/>
    </row>
    <row r="57" spans="1:34" ht="69.95" customHeight="1" x14ac:dyDescent="0.25">
      <c r="A57" s="185"/>
      <c r="B57" s="206"/>
      <c r="C57" s="271"/>
      <c r="D57" s="271"/>
      <c r="E57" s="271"/>
      <c r="F57" s="271"/>
      <c r="G57" s="182"/>
      <c r="H57" s="799"/>
      <c r="I57" s="799"/>
      <c r="J57" s="799"/>
      <c r="K57" s="799"/>
      <c r="L57" s="799"/>
      <c r="M57" s="182"/>
      <c r="N57" s="181" t="s">
        <v>629</v>
      </c>
      <c r="O57" s="15"/>
      <c r="P57" s="122"/>
      <c r="Q57" s="1169">
        <f>AA53+AA55</f>
        <v>0</v>
      </c>
      <c r="R57" s="1170"/>
      <c r="S57" s="122"/>
      <c r="T57" s="1063"/>
      <c r="U57" s="1063"/>
      <c r="V57" s="1063"/>
      <c r="W57" s="122"/>
      <c r="X57" s="183"/>
      <c r="Y57" s="112"/>
      <c r="Z57" s="236"/>
      <c r="AA57" s="113"/>
      <c r="AB57" s="112"/>
      <c r="AC57" s="186"/>
      <c r="AD57" s="222"/>
      <c r="AE57" s="222"/>
      <c r="AF57" s="222"/>
      <c r="AG57" s="211"/>
    </row>
    <row r="58" spans="1:34" ht="15" customHeight="1" x14ac:dyDescent="0.25">
      <c r="A58" s="185"/>
      <c r="B58" s="206"/>
      <c r="C58" s="180"/>
      <c r="D58" s="180"/>
      <c r="E58" s="180"/>
      <c r="F58" s="180"/>
      <c r="G58" s="182"/>
      <c r="H58" s="180"/>
      <c r="I58" s="180"/>
      <c r="J58" s="182"/>
      <c r="K58" s="180"/>
      <c r="L58" s="180"/>
      <c r="M58" s="182"/>
      <c r="N58" s="15"/>
      <c r="O58" s="17"/>
      <c r="P58" s="85"/>
      <c r="Q58" s="15"/>
      <c r="R58" s="15"/>
      <c r="S58" s="122"/>
      <c r="T58" s="15"/>
      <c r="U58" s="122"/>
      <c r="V58" s="15"/>
      <c r="W58" s="122"/>
      <c r="X58" s="241"/>
      <c r="Y58" s="241"/>
      <c r="Z58" s="236"/>
      <c r="AA58" s="242"/>
      <c r="AB58" s="243"/>
      <c r="AC58" s="207"/>
      <c r="AD58" s="15"/>
      <c r="AE58" s="15"/>
      <c r="AF58" s="210"/>
      <c r="AG58" s="211"/>
    </row>
    <row r="59" spans="1:34" ht="15" customHeight="1" thickBot="1" x14ac:dyDescent="0.3">
      <c r="A59" s="186"/>
      <c r="B59" s="274"/>
      <c r="C59" s="246"/>
      <c r="D59" s="246"/>
      <c r="E59" s="246"/>
      <c r="F59" s="246"/>
      <c r="G59" s="246"/>
      <c r="H59" s="246"/>
      <c r="I59" s="246"/>
      <c r="J59" s="246"/>
      <c r="K59" s="246"/>
      <c r="L59" s="246"/>
      <c r="M59" s="246"/>
      <c r="N59" s="84"/>
      <c r="O59" s="84"/>
      <c r="P59" s="84"/>
      <c r="Q59" s="84"/>
      <c r="R59" s="84"/>
      <c r="S59" s="84"/>
      <c r="T59" s="84"/>
      <c r="U59" s="84"/>
      <c r="V59" s="84"/>
      <c r="W59" s="84"/>
      <c r="X59" s="248"/>
      <c r="Y59" s="248"/>
      <c r="Z59" s="248"/>
      <c r="AA59" s="275"/>
      <c r="AB59" s="276"/>
      <c r="AC59" s="277"/>
      <c r="AD59" s="84"/>
      <c r="AE59" s="84"/>
      <c r="AF59" s="252"/>
      <c r="AG59" s="253"/>
    </row>
    <row r="60" spans="1:34" x14ac:dyDescent="0.25">
      <c r="A60" s="186"/>
      <c r="B60" s="186"/>
      <c r="C60" s="182"/>
      <c r="D60" s="182"/>
      <c r="E60" s="182"/>
      <c r="F60" s="182"/>
      <c r="G60" s="182"/>
      <c r="H60" s="182"/>
      <c r="I60" s="182"/>
      <c r="J60" s="182"/>
      <c r="K60" s="182"/>
      <c r="L60" s="182"/>
      <c r="M60" s="182"/>
      <c r="N60" s="122"/>
      <c r="O60" s="122"/>
      <c r="P60" s="122"/>
      <c r="Q60" s="122"/>
      <c r="R60" s="122"/>
      <c r="S60" s="122"/>
      <c r="T60" s="122"/>
      <c r="U60" s="122"/>
      <c r="V60" s="122"/>
      <c r="W60" s="122"/>
      <c r="X60" s="236"/>
      <c r="Y60" s="236"/>
      <c r="Z60" s="236"/>
      <c r="AA60" s="254"/>
      <c r="AB60" s="255"/>
      <c r="AC60" s="186"/>
      <c r="AD60" s="122"/>
      <c r="AE60" s="122"/>
    </row>
    <row r="61" spans="1:34" x14ac:dyDescent="0.25">
      <c r="A61" s="186"/>
      <c r="B61" s="186"/>
      <c r="C61" s="182"/>
      <c r="D61" s="182"/>
      <c r="E61" s="182"/>
      <c r="F61" s="182"/>
      <c r="G61" s="182"/>
      <c r="H61" s="182"/>
      <c r="I61" s="182"/>
      <c r="J61" s="182"/>
      <c r="K61" s="182"/>
      <c r="L61" s="182"/>
      <c r="M61" s="182"/>
      <c r="N61" s="122"/>
      <c r="O61" s="122"/>
      <c r="P61" s="122"/>
      <c r="Q61" s="122"/>
      <c r="R61" s="122"/>
      <c r="S61" s="122"/>
      <c r="T61" s="122"/>
      <c r="U61" s="122"/>
      <c r="V61" s="122"/>
      <c r="W61" s="122"/>
      <c r="X61" s="236"/>
      <c r="Y61" s="236"/>
      <c r="Z61" s="236"/>
      <c r="AA61" s="254"/>
      <c r="AB61" s="255"/>
      <c r="AC61" s="186"/>
      <c r="AD61" s="122"/>
      <c r="AE61" s="122"/>
    </row>
    <row r="62" spans="1:34" x14ac:dyDescent="0.25">
      <c r="A62" s="186"/>
      <c r="B62" s="186"/>
      <c r="C62" s="182"/>
      <c r="D62" s="182"/>
      <c r="E62" s="182"/>
      <c r="F62" s="182"/>
      <c r="G62" s="182"/>
      <c r="H62" s="182"/>
      <c r="I62" s="182"/>
      <c r="J62" s="182"/>
      <c r="K62" s="182"/>
      <c r="L62" s="182"/>
      <c r="M62" s="182"/>
      <c r="N62" s="122"/>
      <c r="O62" s="122"/>
      <c r="P62" s="122"/>
      <c r="Q62" s="122"/>
      <c r="R62" s="122"/>
      <c r="S62" s="122"/>
      <c r="T62" s="122"/>
      <c r="U62" s="122"/>
      <c r="V62" s="122"/>
      <c r="W62" s="122"/>
      <c r="X62" s="236"/>
      <c r="Y62" s="236"/>
      <c r="Z62" s="236"/>
      <c r="AA62" s="254"/>
      <c r="AB62" s="255"/>
      <c r="AC62" s="186"/>
      <c r="AD62" s="122"/>
      <c r="AE62" s="122"/>
      <c r="AF62" s="222"/>
      <c r="AG62" s="222"/>
      <c r="AH62" s="222"/>
    </row>
    <row r="63" spans="1:34" ht="24.95" customHeight="1" x14ac:dyDescent="0.25">
      <c r="A63" s="186"/>
      <c r="B63" s="1060"/>
      <c r="C63" s="1060"/>
      <c r="D63" s="1060"/>
      <c r="E63" s="1060"/>
      <c r="F63" s="1060"/>
      <c r="G63" s="1060"/>
      <c r="H63" s="1060"/>
      <c r="I63" s="1060"/>
      <c r="J63" s="1060"/>
      <c r="K63" s="1060"/>
      <c r="L63" s="1060"/>
      <c r="M63" s="279"/>
      <c r="N63" s="280"/>
      <c r="O63" s="280"/>
      <c r="P63" s="280"/>
      <c r="Q63" s="281"/>
      <c r="R63" s="281"/>
      <c r="S63" s="281"/>
      <c r="T63" s="186"/>
      <c r="U63" s="186"/>
      <c r="V63" s="186"/>
      <c r="W63" s="186"/>
      <c r="X63" s="186"/>
      <c r="Y63" s="186"/>
      <c r="Z63" s="186"/>
      <c r="AA63" s="282"/>
      <c r="AB63" s="186"/>
      <c r="AC63" s="186"/>
      <c r="AD63" s="186"/>
      <c r="AE63" s="186"/>
      <c r="AF63" s="222"/>
      <c r="AG63" s="222"/>
      <c r="AH63" s="222"/>
    </row>
    <row r="64" spans="1:34" ht="15.75" x14ac:dyDescent="0.25">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282"/>
      <c r="AB64" s="186"/>
      <c r="AC64" s="186"/>
      <c r="AD64" s="209"/>
      <c r="AE64" s="209"/>
      <c r="AF64" s="222"/>
      <c r="AG64" s="222"/>
      <c r="AH64" s="222"/>
    </row>
    <row r="65" spans="1:34" x14ac:dyDescent="0.25">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282"/>
      <c r="AB65" s="186"/>
      <c r="AC65" s="186"/>
      <c r="AD65" s="186"/>
      <c r="AE65" s="186"/>
      <c r="AF65" s="222"/>
      <c r="AG65" s="222"/>
      <c r="AH65" s="222"/>
    </row>
    <row r="66" spans="1:34" ht="15" customHeight="1" x14ac:dyDescent="0.25">
      <c r="A66" s="186"/>
      <c r="B66" s="186"/>
      <c r="C66" s="186"/>
      <c r="D66" s="186"/>
      <c r="E66" s="186"/>
      <c r="F66" s="186"/>
      <c r="G66" s="186"/>
      <c r="H66" s="186"/>
      <c r="I66" s="186"/>
      <c r="J66" s="186"/>
      <c r="K66" s="186"/>
      <c r="L66" s="186"/>
      <c r="M66" s="186"/>
      <c r="N66" s="1061"/>
      <c r="O66" s="1061"/>
      <c r="P66" s="218"/>
      <c r="Q66" s="1061"/>
      <c r="R66" s="1061"/>
      <c r="S66" s="218"/>
      <c r="T66" s="1061"/>
      <c r="U66" s="1061"/>
      <c r="V66" s="1061"/>
      <c r="W66" s="218"/>
      <c r="X66" s="1061"/>
      <c r="Y66" s="1061"/>
      <c r="Z66" s="182"/>
      <c r="AA66" s="1061"/>
      <c r="AB66" s="1061"/>
      <c r="AC66" s="186"/>
      <c r="AD66" s="1062"/>
      <c r="AE66" s="1062"/>
      <c r="AF66" s="1062"/>
      <c r="AG66" s="222"/>
      <c r="AH66" s="222"/>
    </row>
    <row r="67" spans="1:34" ht="35.1" customHeight="1" x14ac:dyDescent="0.25">
      <c r="A67" s="186"/>
      <c r="B67" s="186"/>
      <c r="C67" s="186"/>
      <c r="D67" s="186"/>
      <c r="E67" s="186"/>
      <c r="F67" s="186"/>
      <c r="G67" s="186"/>
      <c r="H67" s="186"/>
      <c r="I67" s="186"/>
      <c r="J67" s="186"/>
      <c r="K67" s="186"/>
      <c r="L67" s="186"/>
      <c r="M67" s="186"/>
      <c r="N67" s="1061"/>
      <c r="O67" s="1061"/>
      <c r="P67" s="218"/>
      <c r="Q67" s="1061"/>
      <c r="R67" s="1061"/>
      <c r="S67" s="218"/>
      <c r="T67" s="1061"/>
      <c r="U67" s="1061"/>
      <c r="V67" s="1061"/>
      <c r="W67" s="218"/>
      <c r="X67" s="1061"/>
      <c r="Y67" s="1061"/>
      <c r="Z67" s="182"/>
      <c r="AA67" s="1061"/>
      <c r="AB67" s="1061"/>
      <c r="AC67" s="186"/>
      <c r="AD67" s="1062"/>
      <c r="AE67" s="1062"/>
      <c r="AF67" s="1062"/>
      <c r="AG67" s="222"/>
      <c r="AH67" s="222"/>
    </row>
    <row r="68" spans="1:34" ht="3.95" customHeight="1" x14ac:dyDescent="0.25">
      <c r="A68" s="186"/>
      <c r="B68" s="186"/>
      <c r="C68" s="186"/>
      <c r="D68" s="186"/>
      <c r="E68" s="186"/>
      <c r="F68" s="186"/>
      <c r="G68" s="186"/>
      <c r="H68" s="186"/>
      <c r="I68" s="186"/>
      <c r="J68" s="186"/>
      <c r="K68" s="186"/>
      <c r="L68" s="186"/>
      <c r="M68" s="186"/>
      <c r="N68" s="182"/>
      <c r="O68" s="182"/>
      <c r="P68" s="182"/>
      <c r="Q68" s="182"/>
      <c r="R68" s="182"/>
      <c r="S68" s="182"/>
      <c r="T68" s="182"/>
      <c r="U68" s="182"/>
      <c r="V68" s="182"/>
      <c r="W68" s="182"/>
      <c r="X68" s="182"/>
      <c r="Y68" s="182"/>
      <c r="Z68" s="182"/>
      <c r="AA68" s="263"/>
      <c r="AB68" s="264"/>
      <c r="AC68" s="186"/>
      <c r="AD68" s="285"/>
      <c r="AE68" s="285"/>
      <c r="AF68" s="222"/>
      <c r="AG68" s="222"/>
      <c r="AH68" s="222"/>
    </row>
    <row r="69" spans="1:34" ht="50.1" customHeight="1" x14ac:dyDescent="0.25">
      <c r="A69" s="186"/>
      <c r="B69" s="186"/>
      <c r="C69" s="799"/>
      <c r="D69" s="799"/>
      <c r="E69" s="799"/>
      <c r="F69" s="799"/>
      <c r="G69" s="182"/>
      <c r="H69" s="799"/>
      <c r="I69" s="799"/>
      <c r="J69" s="799"/>
      <c r="K69" s="799"/>
      <c r="L69" s="799"/>
      <c r="M69" s="182"/>
      <c r="N69" s="685"/>
      <c r="O69" s="685"/>
      <c r="P69" s="122"/>
      <c r="Q69" s="1063"/>
      <c r="R69" s="1063"/>
      <c r="S69" s="122"/>
      <c r="T69" s="1063"/>
      <c r="U69" s="1063"/>
      <c r="V69" s="1063"/>
      <c r="W69" s="122"/>
      <c r="X69" s="685"/>
      <c r="Y69" s="685"/>
      <c r="Z69" s="122"/>
      <c r="AA69" s="685"/>
      <c r="AB69" s="685"/>
      <c r="AC69" s="186"/>
      <c r="AD69" s="286"/>
      <c r="AE69" s="286"/>
      <c r="AF69" s="222"/>
      <c r="AG69" s="222"/>
      <c r="AH69" s="222"/>
    </row>
    <row r="70" spans="1:34" ht="50.1" customHeight="1" x14ac:dyDescent="0.25">
      <c r="A70" s="186"/>
      <c r="B70" s="186"/>
      <c r="C70" s="799"/>
      <c r="D70" s="799"/>
      <c r="E70" s="799"/>
      <c r="F70" s="799"/>
      <c r="G70" s="182"/>
      <c r="H70" s="799"/>
      <c r="I70" s="799"/>
      <c r="J70" s="799"/>
      <c r="K70" s="799"/>
      <c r="L70" s="799"/>
      <c r="M70" s="182"/>
      <c r="N70" s="685"/>
      <c r="O70" s="685"/>
      <c r="P70" s="122"/>
      <c r="Q70" s="1063"/>
      <c r="R70" s="1063"/>
      <c r="S70" s="122"/>
      <c r="T70" s="1063"/>
      <c r="U70" s="1063"/>
      <c r="V70" s="1063"/>
      <c r="W70" s="122"/>
      <c r="X70" s="183"/>
      <c r="Y70" s="112"/>
      <c r="Z70" s="236"/>
      <c r="AA70" s="113"/>
      <c r="AB70" s="112"/>
      <c r="AC70" s="186"/>
      <c r="AD70" s="267"/>
      <c r="AE70" s="268"/>
      <c r="AF70" s="231"/>
      <c r="AG70" s="222"/>
      <c r="AH70" s="222"/>
    </row>
    <row r="71" spans="1:34" ht="50.1" customHeight="1" x14ac:dyDescent="0.25">
      <c r="A71" s="186"/>
      <c r="B71" s="186"/>
      <c r="C71" s="799"/>
      <c r="D71" s="799"/>
      <c r="E71" s="799"/>
      <c r="F71" s="799"/>
      <c r="G71" s="182"/>
      <c r="H71" s="799"/>
      <c r="I71" s="799"/>
      <c r="J71" s="799"/>
      <c r="K71" s="799"/>
      <c r="L71" s="799"/>
      <c r="M71" s="271"/>
      <c r="N71" s="685"/>
      <c r="O71" s="685"/>
      <c r="P71" s="122"/>
      <c r="Q71" s="1063"/>
      <c r="R71" s="1063"/>
      <c r="S71" s="122"/>
      <c r="T71" s="1063"/>
      <c r="U71" s="1063"/>
      <c r="V71" s="1063"/>
      <c r="W71" s="122"/>
      <c r="X71" s="685"/>
      <c r="Y71" s="685"/>
      <c r="Z71" s="122"/>
      <c r="AA71" s="685"/>
      <c r="AB71" s="685"/>
      <c r="AC71" s="186"/>
      <c r="AD71" s="267"/>
      <c r="AE71" s="268"/>
      <c r="AF71" s="231"/>
      <c r="AG71" s="222"/>
      <c r="AH71" s="222"/>
    </row>
    <row r="72" spans="1:34" ht="50.1" customHeight="1" x14ac:dyDescent="0.25">
      <c r="A72" s="186"/>
      <c r="B72" s="186"/>
      <c r="C72" s="799"/>
      <c r="D72" s="799"/>
      <c r="E72" s="799"/>
      <c r="F72" s="799"/>
      <c r="G72" s="182"/>
      <c r="H72" s="799"/>
      <c r="I72" s="799"/>
      <c r="J72" s="799"/>
      <c r="K72" s="799"/>
      <c r="L72" s="799"/>
      <c r="M72" s="271"/>
      <c r="N72" s="685"/>
      <c r="O72" s="685"/>
      <c r="P72" s="122"/>
      <c r="Q72" s="1063"/>
      <c r="R72" s="1063"/>
      <c r="S72" s="122"/>
      <c r="T72" s="1063"/>
      <c r="U72" s="1063"/>
      <c r="V72" s="1063"/>
      <c r="W72" s="122"/>
      <c r="X72" s="183"/>
      <c r="Y72" s="112"/>
      <c r="Z72" s="236"/>
      <c r="AA72" s="113"/>
      <c r="AB72" s="112"/>
      <c r="AC72" s="186"/>
      <c r="AD72" s="1065"/>
      <c r="AE72" s="270"/>
      <c r="AF72" s="234"/>
      <c r="AG72" s="222"/>
      <c r="AH72" s="222"/>
    </row>
    <row r="73" spans="1:34" ht="50.1" customHeight="1" x14ac:dyDescent="0.25">
      <c r="A73" s="186"/>
      <c r="B73" s="186"/>
      <c r="C73" s="799"/>
      <c r="D73" s="799"/>
      <c r="E73" s="799"/>
      <c r="F73" s="799"/>
      <c r="G73" s="182"/>
      <c r="H73" s="799"/>
      <c r="I73" s="799"/>
      <c r="J73" s="799"/>
      <c r="K73" s="799"/>
      <c r="L73" s="799"/>
      <c r="M73" s="271"/>
      <c r="N73" s="685"/>
      <c r="O73" s="685"/>
      <c r="P73" s="122"/>
      <c r="Q73" s="1063"/>
      <c r="R73" s="1063"/>
      <c r="S73" s="122"/>
      <c r="T73" s="1063"/>
      <c r="U73" s="1063"/>
      <c r="V73" s="1063"/>
      <c r="W73" s="122"/>
      <c r="X73" s="685"/>
      <c r="Y73" s="685"/>
      <c r="Z73" s="122"/>
      <c r="AA73" s="685"/>
      <c r="AB73" s="685"/>
      <c r="AC73" s="186"/>
      <c r="AD73" s="1065"/>
      <c r="AE73" s="273"/>
      <c r="AF73" s="234"/>
      <c r="AG73" s="222"/>
      <c r="AH73" s="222"/>
    </row>
    <row r="74" spans="1:34" ht="50.1" customHeight="1" x14ac:dyDescent="0.25">
      <c r="A74" s="186"/>
      <c r="B74" s="186"/>
      <c r="C74" s="799"/>
      <c r="D74" s="799"/>
      <c r="E74" s="799"/>
      <c r="F74" s="799"/>
      <c r="G74" s="182"/>
      <c r="H74" s="799"/>
      <c r="I74" s="799"/>
      <c r="J74" s="799"/>
      <c r="K74" s="799"/>
      <c r="L74" s="799"/>
      <c r="M74" s="271"/>
      <c r="N74" s="685"/>
      <c r="O74" s="685"/>
      <c r="P74" s="122"/>
      <c r="Q74" s="1063"/>
      <c r="R74" s="1063"/>
      <c r="S74" s="122"/>
      <c r="T74" s="1063"/>
      <c r="U74" s="1063"/>
      <c r="V74" s="1063"/>
      <c r="W74" s="122"/>
      <c r="X74" s="183"/>
      <c r="Y74" s="112"/>
      <c r="Z74" s="236"/>
      <c r="AA74" s="113"/>
      <c r="AB74" s="112"/>
      <c r="AC74" s="186"/>
      <c r="AD74" s="286"/>
      <c r="AE74" s="264"/>
      <c r="AF74" s="287"/>
      <c r="AG74" s="222"/>
      <c r="AH74" s="222"/>
    </row>
    <row r="75" spans="1:34" x14ac:dyDescent="0.25">
      <c r="A75" s="186"/>
      <c r="B75" s="186"/>
      <c r="C75" s="182"/>
      <c r="D75" s="182"/>
      <c r="E75" s="182"/>
      <c r="F75" s="182"/>
      <c r="G75" s="182"/>
      <c r="H75" s="182"/>
      <c r="I75" s="182"/>
      <c r="J75" s="182"/>
      <c r="K75" s="182"/>
      <c r="L75" s="182"/>
      <c r="M75" s="182"/>
      <c r="N75" s="122"/>
      <c r="O75" s="85"/>
      <c r="P75" s="85"/>
      <c r="Q75" s="122"/>
      <c r="R75" s="122"/>
      <c r="S75" s="122"/>
      <c r="T75" s="122"/>
      <c r="U75" s="122"/>
      <c r="V75" s="122"/>
      <c r="W75" s="122"/>
      <c r="X75" s="236"/>
      <c r="Y75" s="236"/>
      <c r="Z75" s="236"/>
      <c r="AA75" s="254"/>
      <c r="AB75" s="255"/>
      <c r="AC75" s="186"/>
      <c r="AD75" s="122"/>
      <c r="AE75" s="122"/>
      <c r="AF75" s="222"/>
      <c r="AG75" s="222"/>
      <c r="AH75" s="222"/>
    </row>
    <row r="76" spans="1:34" x14ac:dyDescent="0.25">
      <c r="A76" s="186"/>
      <c r="B76" s="186"/>
      <c r="C76" s="182"/>
      <c r="D76" s="182"/>
      <c r="E76" s="182"/>
      <c r="F76" s="182"/>
      <c r="G76" s="182"/>
      <c r="H76" s="182"/>
      <c r="I76" s="182"/>
      <c r="J76" s="182"/>
      <c r="K76" s="182"/>
      <c r="L76" s="182"/>
      <c r="M76" s="182"/>
      <c r="N76" s="122"/>
      <c r="O76" s="122"/>
      <c r="P76" s="122"/>
      <c r="Q76" s="122"/>
      <c r="R76" s="122"/>
      <c r="S76" s="122"/>
      <c r="T76" s="122"/>
      <c r="U76" s="122"/>
      <c r="V76" s="122"/>
      <c r="W76" s="122"/>
      <c r="X76" s="236"/>
      <c r="Y76" s="236"/>
      <c r="Z76" s="236"/>
      <c r="AA76" s="254"/>
      <c r="AB76" s="255"/>
      <c r="AC76" s="186"/>
      <c r="AD76" s="122"/>
      <c r="AE76" s="122"/>
      <c r="AF76" s="222"/>
      <c r="AG76" s="222"/>
      <c r="AH76" s="222"/>
    </row>
    <row r="77" spans="1:34" x14ac:dyDescent="0.25">
      <c r="A77" s="186"/>
      <c r="B77" s="186"/>
      <c r="C77" s="182"/>
      <c r="D77" s="182"/>
      <c r="E77" s="182"/>
      <c r="F77" s="182"/>
      <c r="G77" s="182"/>
      <c r="H77" s="182"/>
      <c r="I77" s="182"/>
      <c r="J77" s="182"/>
      <c r="K77" s="182"/>
      <c r="L77" s="182"/>
      <c r="M77" s="182"/>
      <c r="N77" s="122"/>
      <c r="O77" s="122"/>
      <c r="P77" s="122"/>
      <c r="Q77" s="122"/>
      <c r="R77" s="122"/>
      <c r="S77" s="122"/>
      <c r="T77" s="122"/>
      <c r="U77" s="122"/>
      <c r="V77" s="122"/>
      <c r="W77" s="122"/>
      <c r="X77" s="236"/>
      <c r="Y77" s="236"/>
      <c r="Z77" s="236"/>
      <c r="AA77" s="254"/>
      <c r="AB77" s="255"/>
      <c r="AC77" s="186"/>
      <c r="AD77" s="122"/>
      <c r="AE77" s="122"/>
      <c r="AF77" s="222"/>
      <c r="AG77" s="222"/>
      <c r="AH77" s="222"/>
    </row>
    <row r="78" spans="1:34" x14ac:dyDescent="0.25">
      <c r="A78" s="186"/>
      <c r="B78" s="186"/>
      <c r="C78" s="182"/>
      <c r="D78" s="182"/>
      <c r="E78" s="182"/>
      <c r="F78" s="182"/>
      <c r="G78" s="182"/>
      <c r="H78" s="182"/>
      <c r="I78" s="182"/>
      <c r="J78" s="182"/>
      <c r="K78" s="182"/>
      <c r="L78" s="182"/>
      <c r="M78" s="182"/>
      <c r="N78" s="122"/>
      <c r="O78" s="122"/>
      <c r="P78" s="122"/>
      <c r="Q78" s="122"/>
      <c r="R78" s="122"/>
      <c r="S78" s="122"/>
      <c r="T78" s="122"/>
      <c r="U78" s="122"/>
      <c r="V78" s="122"/>
      <c r="W78" s="122"/>
      <c r="X78" s="236"/>
      <c r="Y78" s="236"/>
      <c r="Z78" s="236"/>
      <c r="AA78" s="254"/>
      <c r="AB78" s="255"/>
      <c r="AC78" s="186"/>
      <c r="AD78" s="122"/>
      <c r="AE78" s="122"/>
      <c r="AF78" s="222"/>
      <c r="AG78" s="222"/>
      <c r="AH78" s="222"/>
    </row>
    <row r="79" spans="1:34" x14ac:dyDescent="0.25">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282"/>
      <c r="AB79" s="186"/>
      <c r="AC79" s="186"/>
      <c r="AD79" s="186"/>
      <c r="AE79" s="186"/>
      <c r="AF79" s="222"/>
      <c r="AG79" s="222"/>
      <c r="AH79" s="222"/>
    </row>
    <row r="80" spans="1:34" ht="24.95" customHeight="1" x14ac:dyDescent="0.25">
      <c r="A80" s="186"/>
      <c r="B80" s="1060"/>
      <c r="C80" s="1060"/>
      <c r="D80" s="1060"/>
      <c r="E80" s="1060"/>
      <c r="F80" s="1060"/>
      <c r="G80" s="1060"/>
      <c r="H80" s="1060"/>
      <c r="I80" s="1060"/>
      <c r="J80" s="1060"/>
      <c r="K80" s="1060"/>
      <c r="L80" s="1060"/>
      <c r="M80" s="209"/>
      <c r="N80" s="280"/>
      <c r="O80" s="280"/>
      <c r="P80" s="280"/>
      <c r="Q80" s="281"/>
      <c r="R80" s="281"/>
      <c r="S80" s="281"/>
      <c r="T80" s="186"/>
      <c r="U80" s="186"/>
      <c r="V80" s="186"/>
      <c r="W80" s="186"/>
      <c r="X80" s="186"/>
      <c r="Y80" s="186"/>
      <c r="Z80" s="186"/>
      <c r="AA80" s="282"/>
      <c r="AB80" s="186"/>
      <c r="AC80" s="186"/>
      <c r="AD80" s="186"/>
      <c r="AE80" s="186"/>
      <c r="AF80" s="222"/>
      <c r="AG80" s="222"/>
      <c r="AH80" s="222"/>
    </row>
    <row r="81" spans="1:34" ht="15.75" x14ac:dyDescent="0.25">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282"/>
      <c r="AB81" s="186"/>
      <c r="AC81" s="186"/>
      <c r="AD81" s="209"/>
      <c r="AE81" s="209"/>
      <c r="AF81" s="222"/>
      <c r="AG81" s="222"/>
      <c r="AH81" s="222"/>
    </row>
    <row r="82" spans="1:34" x14ac:dyDescent="0.25">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282"/>
      <c r="AB82" s="186"/>
      <c r="AC82" s="186"/>
      <c r="AD82" s="186"/>
      <c r="AE82" s="186"/>
      <c r="AF82" s="222"/>
      <c r="AG82" s="222"/>
      <c r="AH82" s="222"/>
    </row>
    <row r="83" spans="1:34" ht="15" customHeight="1" x14ac:dyDescent="0.25">
      <c r="A83" s="186"/>
      <c r="B83" s="186"/>
      <c r="C83" s="186"/>
      <c r="D83" s="186"/>
      <c r="E83" s="186"/>
      <c r="F83" s="186"/>
      <c r="G83" s="186"/>
      <c r="H83" s="186"/>
      <c r="I83" s="186"/>
      <c r="J83" s="186"/>
      <c r="K83" s="186"/>
      <c r="L83" s="186"/>
      <c r="M83" s="186"/>
      <c r="N83" s="1061"/>
      <c r="O83" s="1061"/>
      <c r="P83" s="218"/>
      <c r="Q83" s="1061"/>
      <c r="R83" s="1061"/>
      <c r="S83" s="218"/>
      <c r="T83" s="1061"/>
      <c r="U83" s="1061"/>
      <c r="V83" s="1061"/>
      <c r="W83" s="218"/>
      <c r="X83" s="1061"/>
      <c r="Y83" s="1061"/>
      <c r="Z83" s="182"/>
      <c r="AA83" s="1061"/>
      <c r="AB83" s="1061"/>
      <c r="AC83" s="186"/>
      <c r="AD83" s="1062"/>
      <c r="AE83" s="1062"/>
      <c r="AF83" s="1062"/>
      <c r="AG83" s="222"/>
      <c r="AH83" s="222"/>
    </row>
    <row r="84" spans="1:34" ht="35.1" customHeight="1" x14ac:dyDescent="0.25">
      <c r="A84" s="186"/>
      <c r="B84" s="186"/>
      <c r="C84" s="186"/>
      <c r="D84" s="186"/>
      <c r="E84" s="186"/>
      <c r="F84" s="186"/>
      <c r="G84" s="186"/>
      <c r="H84" s="186"/>
      <c r="I84" s="186"/>
      <c r="J84" s="186"/>
      <c r="K84" s="186"/>
      <c r="L84" s="186"/>
      <c r="M84" s="186"/>
      <c r="N84" s="1061"/>
      <c r="O84" s="1061"/>
      <c r="P84" s="218"/>
      <c r="Q84" s="1061"/>
      <c r="R84" s="1061"/>
      <c r="S84" s="218"/>
      <c r="T84" s="1061"/>
      <c r="U84" s="1061"/>
      <c r="V84" s="1061"/>
      <c r="W84" s="218"/>
      <c r="X84" s="1061"/>
      <c r="Y84" s="1061"/>
      <c r="Z84" s="182"/>
      <c r="AA84" s="1061"/>
      <c r="AB84" s="1061"/>
      <c r="AC84" s="186"/>
      <c r="AD84" s="1062"/>
      <c r="AE84" s="1062"/>
      <c r="AF84" s="1062"/>
      <c r="AG84" s="222"/>
      <c r="AH84" s="222"/>
    </row>
    <row r="85" spans="1:34" ht="5.0999999999999996" customHeight="1" x14ac:dyDescent="0.25">
      <c r="A85" s="186"/>
      <c r="B85" s="186"/>
      <c r="C85" s="186"/>
      <c r="D85" s="186"/>
      <c r="E85" s="186"/>
      <c r="F85" s="186"/>
      <c r="G85" s="186"/>
      <c r="H85" s="186"/>
      <c r="I85" s="186"/>
      <c r="J85" s="186"/>
      <c r="K85" s="186"/>
      <c r="L85" s="186"/>
      <c r="M85" s="186"/>
      <c r="N85" s="182"/>
      <c r="O85" s="182"/>
      <c r="P85" s="182"/>
      <c r="Q85" s="182"/>
      <c r="R85" s="182"/>
      <c r="S85" s="182"/>
      <c r="T85" s="182"/>
      <c r="U85" s="182"/>
      <c r="V85" s="182"/>
      <c r="W85" s="182"/>
      <c r="X85" s="182"/>
      <c r="Y85" s="182"/>
      <c r="Z85" s="182"/>
      <c r="AA85" s="263"/>
      <c r="AB85" s="264"/>
      <c r="AC85" s="186"/>
      <c r="AD85" s="219"/>
      <c r="AE85" s="219"/>
      <c r="AF85" s="219"/>
      <c r="AG85" s="222"/>
      <c r="AH85" s="222"/>
    </row>
    <row r="86" spans="1:34" ht="50.1" customHeight="1" x14ac:dyDescent="0.25">
      <c r="A86" s="186"/>
      <c r="B86" s="186"/>
      <c r="C86" s="799"/>
      <c r="D86" s="799"/>
      <c r="E86" s="799"/>
      <c r="F86" s="799"/>
      <c r="G86" s="182"/>
      <c r="H86" s="799"/>
      <c r="I86" s="799"/>
      <c r="J86" s="799"/>
      <c r="K86" s="799"/>
      <c r="L86" s="799"/>
      <c r="M86" s="182"/>
      <c r="N86" s="685"/>
      <c r="O86" s="685"/>
      <c r="P86" s="122"/>
      <c r="Q86" s="1063"/>
      <c r="R86" s="1063"/>
      <c r="S86" s="122"/>
      <c r="T86" s="1063"/>
      <c r="U86" s="1063"/>
      <c r="V86" s="1063"/>
      <c r="W86" s="122"/>
      <c r="X86" s="685"/>
      <c r="Y86" s="685"/>
      <c r="Z86" s="122"/>
      <c r="AA86" s="685"/>
      <c r="AB86" s="685"/>
      <c r="AC86" s="186"/>
      <c r="AD86" s="702"/>
      <c r="AE86" s="702"/>
      <c r="AF86" s="268"/>
      <c r="AG86" s="222"/>
      <c r="AH86" s="222"/>
    </row>
    <row r="87" spans="1:34" ht="50.1" customHeight="1" x14ac:dyDescent="0.25">
      <c r="A87" s="186"/>
      <c r="B87" s="186"/>
      <c r="C87" s="799"/>
      <c r="D87" s="799"/>
      <c r="E87" s="799"/>
      <c r="F87" s="799"/>
      <c r="G87" s="182"/>
      <c r="H87" s="799"/>
      <c r="I87" s="799"/>
      <c r="J87" s="799"/>
      <c r="K87" s="799"/>
      <c r="L87" s="799"/>
      <c r="M87" s="182"/>
      <c r="N87" s="685"/>
      <c r="O87" s="685"/>
      <c r="P87" s="122"/>
      <c r="Q87" s="1063"/>
      <c r="R87" s="1063"/>
      <c r="S87" s="122"/>
      <c r="T87" s="1063"/>
      <c r="U87" s="1063"/>
      <c r="V87" s="1063"/>
      <c r="W87" s="122"/>
      <c r="X87" s="183"/>
      <c r="Y87" s="112"/>
      <c r="Z87" s="236"/>
      <c r="AA87" s="113"/>
      <c r="AB87" s="112"/>
      <c r="AC87" s="186"/>
      <c r="AD87" s="951"/>
      <c r="AE87" s="951"/>
      <c r="AF87" s="290"/>
      <c r="AG87" s="222"/>
      <c r="AH87" s="222"/>
    </row>
    <row r="88" spans="1:34" ht="50.1" customHeight="1" x14ac:dyDescent="0.25">
      <c r="A88" s="186"/>
      <c r="B88" s="186"/>
      <c r="C88" s="271"/>
      <c r="D88" s="271"/>
      <c r="E88" s="271"/>
      <c r="F88" s="271"/>
      <c r="G88" s="271"/>
      <c r="H88" s="271"/>
      <c r="I88" s="799"/>
      <c r="J88" s="799"/>
      <c r="K88" s="799"/>
      <c r="L88" s="799"/>
      <c r="M88" s="182"/>
      <c r="N88" s="685"/>
      <c r="O88" s="685"/>
      <c r="P88" s="122"/>
      <c r="Q88" s="685"/>
      <c r="R88" s="685"/>
      <c r="S88" s="122"/>
      <c r="T88" s="685"/>
      <c r="U88" s="685"/>
      <c r="V88" s="685"/>
      <c r="W88" s="122"/>
      <c r="X88" s="196"/>
      <c r="Y88" s="196"/>
      <c r="Z88" s="196"/>
      <c r="AA88" s="800"/>
      <c r="AB88" s="800"/>
      <c r="AC88" s="186"/>
      <c r="AD88" s="951"/>
      <c r="AE88" s="951"/>
      <c r="AF88" s="285"/>
      <c r="AG88" s="222"/>
      <c r="AH88" s="222"/>
    </row>
    <row r="89" spans="1:34" ht="30.95" customHeight="1" x14ac:dyDescent="0.25">
      <c r="A89" s="186"/>
      <c r="B89" s="186"/>
      <c r="C89" s="271"/>
      <c r="D89" s="271"/>
      <c r="E89" s="271"/>
      <c r="F89" s="271"/>
      <c r="G89" s="271"/>
      <c r="H89" s="271"/>
      <c r="I89" s="799"/>
      <c r="J89" s="799"/>
      <c r="K89" s="799"/>
      <c r="L89" s="799"/>
      <c r="M89" s="182"/>
      <c r="N89" s="685"/>
      <c r="O89" s="685"/>
      <c r="P89" s="122"/>
      <c r="Q89" s="685"/>
      <c r="R89" s="685"/>
      <c r="S89" s="122"/>
      <c r="T89" s="685"/>
      <c r="U89" s="685"/>
      <c r="V89" s="685"/>
      <c r="W89" s="122"/>
      <c r="X89" s="236"/>
      <c r="Y89" s="236"/>
      <c r="Z89" s="236"/>
      <c r="AA89" s="802"/>
      <c r="AB89" s="802"/>
      <c r="AC89" s="186"/>
      <c r="AD89" s="1065"/>
      <c r="AE89" s="1065"/>
      <c r="AF89" s="1065"/>
      <c r="AG89" s="222"/>
      <c r="AH89" s="222"/>
    </row>
    <row r="90" spans="1:34" ht="30.95" customHeight="1" x14ac:dyDescent="0.25">
      <c r="A90" s="186"/>
      <c r="B90" s="186"/>
      <c r="C90" s="182"/>
      <c r="D90" s="182"/>
      <c r="E90" s="182"/>
      <c r="F90" s="182"/>
      <c r="G90" s="182"/>
      <c r="H90" s="182"/>
      <c r="I90" s="182"/>
      <c r="J90" s="182"/>
      <c r="K90" s="182"/>
      <c r="L90" s="182"/>
      <c r="M90" s="182"/>
      <c r="N90" s="122"/>
      <c r="O90" s="85"/>
      <c r="P90" s="85"/>
      <c r="Q90" s="122"/>
      <c r="R90" s="122"/>
      <c r="S90" s="122"/>
      <c r="T90" s="122"/>
      <c r="U90" s="122"/>
      <c r="V90" s="122"/>
      <c r="W90" s="122"/>
      <c r="X90" s="236"/>
      <c r="Y90" s="236"/>
      <c r="Z90" s="236"/>
      <c r="AA90" s="254"/>
      <c r="AB90" s="255"/>
      <c r="AC90" s="186"/>
      <c r="AD90" s="1065"/>
      <c r="AE90" s="1065"/>
      <c r="AF90" s="1065"/>
      <c r="AG90" s="222"/>
      <c r="AH90" s="222"/>
    </row>
    <row r="91" spans="1:34" x14ac:dyDescent="0.25">
      <c r="A91" s="186"/>
      <c r="B91" s="186"/>
      <c r="C91" s="182"/>
      <c r="D91" s="182"/>
      <c r="E91" s="182"/>
      <c r="F91" s="182"/>
      <c r="G91" s="182"/>
      <c r="H91" s="182"/>
      <c r="I91" s="182"/>
      <c r="J91" s="182"/>
      <c r="K91" s="182"/>
      <c r="L91" s="182"/>
      <c r="M91" s="182"/>
      <c r="N91" s="122"/>
      <c r="O91" s="122"/>
      <c r="P91" s="122"/>
      <c r="Q91" s="122"/>
      <c r="R91" s="122"/>
      <c r="S91" s="122"/>
      <c r="T91" s="122"/>
      <c r="U91" s="122"/>
      <c r="V91" s="122"/>
      <c r="W91" s="122"/>
      <c r="X91" s="236"/>
      <c r="Y91" s="236"/>
      <c r="Z91" s="236"/>
      <c r="AA91" s="254"/>
      <c r="AB91" s="255"/>
      <c r="AC91" s="186"/>
      <c r="AD91" s="122"/>
      <c r="AE91" s="122"/>
      <c r="AF91" s="222"/>
      <c r="AG91" s="222"/>
      <c r="AH91" s="222"/>
    </row>
    <row r="92" spans="1:34" x14ac:dyDescent="0.25">
      <c r="A92" s="186"/>
      <c r="B92" s="186"/>
      <c r="C92" s="182"/>
      <c r="D92" s="182"/>
      <c r="E92" s="182"/>
      <c r="F92" s="182"/>
      <c r="G92" s="182"/>
      <c r="H92" s="182"/>
      <c r="I92" s="182"/>
      <c r="J92" s="182"/>
      <c r="K92" s="182"/>
      <c r="L92" s="182"/>
      <c r="M92" s="182"/>
      <c r="N92" s="122"/>
      <c r="O92" s="122"/>
      <c r="P92" s="122"/>
      <c r="Q92" s="122"/>
      <c r="R92" s="122"/>
      <c r="S92" s="122"/>
      <c r="T92" s="122"/>
      <c r="U92" s="122"/>
      <c r="V92" s="122"/>
      <c r="W92" s="122"/>
      <c r="X92" s="236"/>
      <c r="Y92" s="236"/>
      <c r="Z92" s="236"/>
      <c r="AA92" s="254"/>
      <c r="AB92" s="255"/>
      <c r="AC92" s="186"/>
      <c r="AD92" s="122"/>
      <c r="AE92" s="122"/>
      <c r="AF92" s="222"/>
      <c r="AG92" s="222"/>
      <c r="AH92" s="222"/>
    </row>
    <row r="93" spans="1:34" x14ac:dyDescent="0.25">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282"/>
      <c r="AB93" s="186"/>
      <c r="AC93" s="186"/>
      <c r="AD93" s="122"/>
      <c r="AE93" s="122"/>
      <c r="AF93" s="222"/>
      <c r="AG93" s="222"/>
      <c r="AH93" s="222"/>
    </row>
    <row r="94" spans="1:34" x14ac:dyDescent="0.2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282"/>
      <c r="AB94" s="186"/>
      <c r="AC94" s="186"/>
      <c r="AD94" s="122"/>
      <c r="AE94" s="122"/>
      <c r="AF94" s="222"/>
      <c r="AG94" s="222"/>
      <c r="AH94" s="222"/>
    </row>
    <row r="95" spans="1:34" x14ac:dyDescent="0.25">
      <c r="A95" s="186"/>
      <c r="B95" s="186"/>
      <c r="C95" s="186"/>
      <c r="D95" s="186"/>
      <c r="E95" s="186"/>
      <c r="F95" s="186"/>
      <c r="G95" s="186"/>
      <c r="H95" s="186"/>
      <c r="I95" s="186"/>
      <c r="J95" s="186"/>
      <c r="K95" s="186"/>
      <c r="L95" s="186"/>
      <c r="M95" s="186"/>
      <c r="N95" s="271"/>
      <c r="O95" s="271"/>
      <c r="P95" s="271"/>
      <c r="Q95" s="271"/>
      <c r="R95" s="271"/>
      <c r="S95" s="271"/>
      <c r="T95" s="271"/>
      <c r="U95" s="271"/>
      <c r="V95" s="271"/>
      <c r="W95" s="271"/>
      <c r="X95" s="271"/>
      <c r="Y95" s="271"/>
      <c r="Z95" s="271"/>
      <c r="AA95" s="263"/>
      <c r="AB95" s="286"/>
      <c r="AC95" s="186"/>
      <c r="AD95" s="122"/>
      <c r="AE95" s="122"/>
      <c r="AF95" s="222"/>
      <c r="AG95" s="222"/>
      <c r="AH95" s="222"/>
    </row>
    <row r="96" spans="1:34" ht="24.95" customHeight="1" x14ac:dyDescent="0.25">
      <c r="A96" s="186"/>
      <c r="B96" s="1060"/>
      <c r="C96" s="1060"/>
      <c r="D96" s="1060"/>
      <c r="E96" s="1060"/>
      <c r="F96" s="1060"/>
      <c r="G96" s="1060"/>
      <c r="H96" s="1060"/>
      <c r="I96" s="1060"/>
      <c r="J96" s="1060"/>
      <c r="K96" s="1060"/>
      <c r="L96" s="1060"/>
      <c r="M96" s="209"/>
      <c r="N96" s="280"/>
      <c r="O96" s="280"/>
      <c r="P96" s="280"/>
      <c r="Q96" s="281"/>
      <c r="R96" s="281"/>
      <c r="S96" s="281"/>
      <c r="T96" s="186"/>
      <c r="U96" s="186"/>
      <c r="V96" s="186"/>
      <c r="W96" s="186"/>
      <c r="X96" s="186"/>
      <c r="Y96" s="186"/>
      <c r="Z96" s="186"/>
      <c r="AA96" s="282"/>
      <c r="AB96" s="186"/>
      <c r="AC96" s="186"/>
      <c r="AD96" s="186"/>
      <c r="AE96" s="186"/>
      <c r="AF96" s="222"/>
      <c r="AG96" s="222"/>
      <c r="AH96" s="222"/>
    </row>
    <row r="97" spans="1:34" ht="15.75" x14ac:dyDescent="0.25">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282"/>
      <c r="AB97" s="186"/>
      <c r="AC97" s="186"/>
      <c r="AD97" s="209"/>
      <c r="AE97" s="209"/>
      <c r="AF97" s="222"/>
      <c r="AG97" s="222"/>
      <c r="AH97" s="222"/>
    </row>
    <row r="98" spans="1:34" x14ac:dyDescent="0.25">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282"/>
      <c r="AB98" s="186"/>
      <c r="AC98" s="186"/>
      <c r="AD98" s="186"/>
      <c r="AE98" s="186"/>
      <c r="AF98" s="222"/>
      <c r="AG98" s="222"/>
      <c r="AH98" s="222"/>
    </row>
    <row r="99" spans="1:34" ht="15" customHeight="1" x14ac:dyDescent="0.25">
      <c r="A99" s="186"/>
      <c r="B99" s="186"/>
      <c r="C99" s="186"/>
      <c r="D99" s="186"/>
      <c r="E99" s="186"/>
      <c r="F99" s="186"/>
      <c r="G99" s="186"/>
      <c r="H99" s="186"/>
      <c r="I99" s="186"/>
      <c r="J99" s="186"/>
      <c r="K99" s="186"/>
      <c r="L99" s="186"/>
      <c r="M99" s="186"/>
      <c r="N99" s="1061"/>
      <c r="O99" s="1061"/>
      <c r="P99" s="218"/>
      <c r="Q99" s="1061"/>
      <c r="R99" s="1061"/>
      <c r="S99" s="218"/>
      <c r="T99" s="1061"/>
      <c r="U99" s="1061"/>
      <c r="V99" s="1061"/>
      <c r="W99" s="218"/>
      <c r="X99" s="1061"/>
      <c r="Y99" s="1061"/>
      <c r="Z99" s="182"/>
      <c r="AA99" s="1061"/>
      <c r="AB99" s="1061"/>
      <c r="AC99" s="186"/>
      <c r="AD99" s="1062"/>
      <c r="AE99" s="1062"/>
      <c r="AF99" s="1062"/>
      <c r="AG99" s="222"/>
      <c r="AH99" s="222"/>
    </row>
    <row r="100" spans="1:34" ht="35.1" customHeight="1" x14ac:dyDescent="0.25">
      <c r="A100" s="186"/>
      <c r="B100" s="186"/>
      <c r="C100" s="186"/>
      <c r="D100" s="186"/>
      <c r="E100" s="186"/>
      <c r="F100" s="186"/>
      <c r="G100" s="186"/>
      <c r="H100" s="186"/>
      <c r="I100" s="186"/>
      <c r="J100" s="186"/>
      <c r="K100" s="186"/>
      <c r="L100" s="186"/>
      <c r="M100" s="186"/>
      <c r="N100" s="1061"/>
      <c r="O100" s="1061"/>
      <c r="P100" s="218"/>
      <c r="Q100" s="1061"/>
      <c r="R100" s="1061"/>
      <c r="S100" s="218"/>
      <c r="T100" s="1061"/>
      <c r="U100" s="1061"/>
      <c r="V100" s="1061"/>
      <c r="W100" s="218"/>
      <c r="X100" s="1061"/>
      <c r="Y100" s="1061"/>
      <c r="Z100" s="182"/>
      <c r="AA100" s="1061"/>
      <c r="AB100" s="1061"/>
      <c r="AC100" s="186"/>
      <c r="AD100" s="1062"/>
      <c r="AE100" s="1062"/>
      <c r="AF100" s="1062"/>
      <c r="AG100" s="222"/>
      <c r="AH100" s="222"/>
    </row>
    <row r="101" spans="1:34" ht="3.95" customHeight="1" x14ac:dyDescent="0.25">
      <c r="A101" s="222"/>
      <c r="B101" s="186"/>
      <c r="C101" s="186"/>
      <c r="D101" s="186"/>
      <c r="E101" s="186"/>
      <c r="F101" s="186"/>
      <c r="G101" s="186"/>
      <c r="H101" s="186"/>
      <c r="I101" s="186"/>
      <c r="J101" s="186"/>
      <c r="K101" s="186"/>
      <c r="L101" s="186"/>
      <c r="M101" s="186"/>
      <c r="N101" s="182"/>
      <c r="O101" s="182"/>
      <c r="P101" s="182"/>
      <c r="Q101" s="182"/>
      <c r="R101" s="182"/>
      <c r="S101" s="182"/>
      <c r="T101" s="182"/>
      <c r="U101" s="182"/>
      <c r="V101" s="182"/>
      <c r="W101" s="182"/>
      <c r="X101" s="182"/>
      <c r="Y101" s="182"/>
      <c r="Z101" s="182"/>
      <c r="AA101" s="263"/>
      <c r="AB101" s="264"/>
      <c r="AC101" s="186"/>
      <c r="AD101" s="219"/>
      <c r="AE101" s="219"/>
      <c r="AF101" s="219"/>
      <c r="AG101" s="222"/>
      <c r="AH101" s="222"/>
    </row>
    <row r="102" spans="1:34" ht="50.1" customHeight="1" x14ac:dyDescent="0.25">
      <c r="A102" s="222"/>
      <c r="B102" s="186"/>
      <c r="C102" s="799"/>
      <c r="D102" s="799"/>
      <c r="E102" s="799"/>
      <c r="F102" s="799"/>
      <c r="G102" s="182"/>
      <c r="H102" s="799"/>
      <c r="I102" s="799"/>
      <c r="J102" s="799"/>
      <c r="K102" s="799"/>
      <c r="L102" s="799"/>
      <c r="M102" s="182"/>
      <c r="N102" s="685"/>
      <c r="O102" s="685"/>
      <c r="P102" s="122"/>
      <c r="Q102" s="1063"/>
      <c r="R102" s="1063"/>
      <c r="S102" s="122"/>
      <c r="T102" s="1063"/>
      <c r="U102" s="1063"/>
      <c r="V102" s="1063"/>
      <c r="W102" s="122"/>
      <c r="X102" s="685"/>
      <c r="Y102" s="685"/>
      <c r="Z102" s="122"/>
      <c r="AA102" s="685"/>
      <c r="AB102" s="685"/>
      <c r="AC102" s="186"/>
      <c r="AD102" s="702"/>
      <c r="AE102" s="702"/>
      <c r="AF102" s="268"/>
      <c r="AG102" s="222"/>
      <c r="AH102" s="222"/>
    </row>
    <row r="103" spans="1:34" ht="50.1" customHeight="1" x14ac:dyDescent="0.25">
      <c r="A103" s="222"/>
      <c r="B103" s="186"/>
      <c r="C103" s="799"/>
      <c r="D103" s="799"/>
      <c r="E103" s="799"/>
      <c r="F103" s="799"/>
      <c r="G103" s="182"/>
      <c r="H103" s="799"/>
      <c r="I103" s="799"/>
      <c r="J103" s="799"/>
      <c r="K103" s="799"/>
      <c r="L103" s="799"/>
      <c r="M103" s="182"/>
      <c r="N103" s="685"/>
      <c r="O103" s="685"/>
      <c r="P103" s="122"/>
      <c r="Q103" s="1063"/>
      <c r="R103" s="1063"/>
      <c r="S103" s="122"/>
      <c r="T103" s="1063"/>
      <c r="U103" s="1063"/>
      <c r="V103" s="1063"/>
      <c r="W103" s="122"/>
      <c r="X103" s="183"/>
      <c r="Y103" s="112"/>
      <c r="Z103" s="236"/>
      <c r="AA103" s="113"/>
      <c r="AB103" s="112"/>
      <c r="AC103" s="186"/>
      <c r="AD103" s="951"/>
      <c r="AE103" s="951"/>
      <c r="AF103" s="290"/>
      <c r="AG103" s="222"/>
      <c r="AH103" s="222"/>
    </row>
    <row r="104" spans="1:34" ht="50.1" customHeight="1" x14ac:dyDescent="0.25">
      <c r="A104" s="222"/>
      <c r="B104" s="186"/>
      <c r="C104" s="271"/>
      <c r="D104" s="271"/>
      <c r="E104" s="271"/>
      <c r="F104" s="271"/>
      <c r="G104" s="271"/>
      <c r="H104" s="271"/>
      <c r="I104" s="799"/>
      <c r="J104" s="799"/>
      <c r="K104" s="799"/>
      <c r="L104" s="799"/>
      <c r="M104" s="182"/>
      <c r="N104" s="685"/>
      <c r="O104" s="685"/>
      <c r="P104" s="122"/>
      <c r="Q104" s="685"/>
      <c r="R104" s="685"/>
      <c r="S104" s="122"/>
      <c r="T104" s="685"/>
      <c r="U104" s="685"/>
      <c r="V104" s="685"/>
      <c r="W104" s="122"/>
      <c r="X104" s="196"/>
      <c r="Y104" s="196"/>
      <c r="Z104" s="196"/>
      <c r="AA104" s="800"/>
      <c r="AB104" s="800"/>
      <c r="AC104" s="186"/>
      <c r="AD104" s="951"/>
      <c r="AE104" s="951"/>
      <c r="AF104" s="285"/>
      <c r="AG104" s="222"/>
      <c r="AH104" s="222"/>
    </row>
    <row r="105" spans="1:34" ht="31.5" customHeight="1" x14ac:dyDescent="0.25">
      <c r="A105" s="222"/>
      <c r="B105" s="186"/>
      <c r="C105" s="271"/>
      <c r="D105" s="271"/>
      <c r="E105" s="271"/>
      <c r="F105" s="271"/>
      <c r="G105" s="271"/>
      <c r="H105" s="271"/>
      <c r="I105" s="799"/>
      <c r="J105" s="799"/>
      <c r="K105" s="799"/>
      <c r="L105" s="799"/>
      <c r="M105" s="182"/>
      <c r="N105" s="685"/>
      <c r="O105" s="685"/>
      <c r="P105" s="122"/>
      <c r="Q105" s="685"/>
      <c r="R105" s="685"/>
      <c r="S105" s="122"/>
      <c r="T105" s="685"/>
      <c r="U105" s="685"/>
      <c r="V105" s="685"/>
      <c r="W105" s="122"/>
      <c r="X105" s="236"/>
      <c r="Y105" s="236"/>
      <c r="Z105" s="236"/>
      <c r="AA105" s="802"/>
      <c r="AB105" s="802"/>
      <c r="AC105" s="186"/>
      <c r="AD105" s="1065"/>
      <c r="AE105" s="1065"/>
      <c r="AF105" s="1065"/>
      <c r="AG105" s="222"/>
      <c r="AH105" s="222"/>
    </row>
    <row r="106" spans="1:34" ht="31.5" customHeight="1" x14ac:dyDescent="0.25">
      <c r="A106" s="222"/>
      <c r="B106" s="186"/>
      <c r="C106" s="182"/>
      <c r="D106" s="182"/>
      <c r="E106" s="182"/>
      <c r="F106" s="182"/>
      <c r="G106" s="182"/>
      <c r="H106" s="182"/>
      <c r="I106" s="182"/>
      <c r="J106" s="182"/>
      <c r="K106" s="182"/>
      <c r="L106" s="182"/>
      <c r="M106" s="182"/>
      <c r="N106" s="122"/>
      <c r="O106" s="85"/>
      <c r="P106" s="85"/>
      <c r="Q106" s="122"/>
      <c r="R106" s="122"/>
      <c r="S106" s="122"/>
      <c r="T106" s="122"/>
      <c r="U106" s="122"/>
      <c r="V106" s="122"/>
      <c r="W106" s="122"/>
      <c r="X106" s="236"/>
      <c r="Y106" s="236"/>
      <c r="Z106" s="236"/>
      <c r="AA106" s="254"/>
      <c r="AB106" s="255"/>
      <c r="AC106" s="186"/>
      <c r="AD106" s="1065"/>
      <c r="AE106" s="1065"/>
      <c r="AF106" s="1065"/>
      <c r="AG106" s="222"/>
      <c r="AH106" s="222"/>
    </row>
    <row r="107" spans="1:34" x14ac:dyDescent="0.25">
      <c r="A107" s="222"/>
      <c r="B107" s="186"/>
      <c r="C107" s="182"/>
      <c r="D107" s="182"/>
      <c r="E107" s="182"/>
      <c r="F107" s="182"/>
      <c r="G107" s="182"/>
      <c r="H107" s="182"/>
      <c r="I107" s="182"/>
      <c r="J107" s="182"/>
      <c r="K107" s="182"/>
      <c r="L107" s="182"/>
      <c r="M107" s="182"/>
      <c r="N107" s="122"/>
      <c r="O107" s="122"/>
      <c r="P107" s="122"/>
      <c r="Q107" s="122"/>
      <c r="R107" s="122"/>
      <c r="S107" s="122"/>
      <c r="T107" s="122"/>
      <c r="U107" s="122"/>
      <c r="V107" s="122"/>
      <c r="W107" s="122"/>
      <c r="X107" s="236"/>
      <c r="Y107" s="236"/>
      <c r="Z107" s="236"/>
      <c r="AA107" s="254"/>
      <c r="AB107" s="255"/>
      <c r="AC107" s="186"/>
      <c r="AD107" s="122"/>
      <c r="AE107" s="122"/>
      <c r="AF107" s="222"/>
      <c r="AG107" s="222"/>
      <c r="AH107" s="222"/>
    </row>
    <row r="108" spans="1:34" x14ac:dyDescent="0.25">
      <c r="A108" s="222"/>
      <c r="B108" s="186"/>
      <c r="C108" s="182"/>
      <c r="D108" s="182"/>
      <c r="E108" s="182"/>
      <c r="F108" s="182"/>
      <c r="G108" s="182"/>
      <c r="H108" s="182"/>
      <c r="I108" s="182"/>
      <c r="J108" s="182"/>
      <c r="K108" s="182"/>
      <c r="L108" s="182"/>
      <c r="M108" s="182"/>
      <c r="N108" s="122"/>
      <c r="O108" s="122"/>
      <c r="P108" s="122"/>
      <c r="Q108" s="122"/>
      <c r="R108" s="122"/>
      <c r="S108" s="122"/>
      <c r="T108" s="122"/>
      <c r="U108" s="122"/>
      <c r="V108" s="122"/>
      <c r="W108" s="122"/>
      <c r="X108" s="236"/>
      <c r="Y108" s="236"/>
      <c r="Z108" s="236"/>
      <c r="AA108" s="254"/>
      <c r="AB108" s="255"/>
      <c r="AC108" s="186"/>
      <c r="AD108" s="122"/>
      <c r="AE108" s="122"/>
      <c r="AF108" s="222"/>
      <c r="AG108" s="222"/>
      <c r="AH108" s="222"/>
    </row>
    <row r="109" spans="1:34" x14ac:dyDescent="0.25">
      <c r="A109" s="222"/>
      <c r="B109" s="222"/>
      <c r="C109" s="222"/>
      <c r="D109" s="222"/>
      <c r="E109" s="222"/>
      <c r="F109" s="222"/>
      <c r="H109" s="222"/>
      <c r="I109" s="222"/>
      <c r="K109" s="222"/>
      <c r="L109" s="222"/>
      <c r="N109" s="222"/>
      <c r="O109" s="222"/>
      <c r="Q109" s="222"/>
      <c r="R109" s="222"/>
      <c r="T109" s="222"/>
      <c r="V109" s="222"/>
      <c r="X109" s="222"/>
      <c r="Y109" s="222"/>
      <c r="AA109" s="293"/>
      <c r="AB109" s="222"/>
      <c r="AC109" s="222"/>
      <c r="AD109" s="222"/>
      <c r="AE109" s="222"/>
      <c r="AF109" s="222"/>
      <c r="AG109" s="222"/>
      <c r="AH109" s="222"/>
    </row>
    <row r="110" spans="1:34" x14ac:dyDescent="0.25">
      <c r="A110" s="222"/>
      <c r="B110" s="222"/>
      <c r="C110" s="222"/>
      <c r="D110" s="222"/>
      <c r="E110" s="222"/>
      <c r="F110" s="222"/>
      <c r="H110" s="222"/>
      <c r="I110" s="222"/>
      <c r="K110" s="222"/>
      <c r="L110" s="222"/>
      <c r="N110" s="222"/>
      <c r="O110" s="222"/>
      <c r="Q110" s="222"/>
      <c r="R110" s="222"/>
      <c r="T110" s="222"/>
      <c r="V110" s="222"/>
      <c r="X110" s="222"/>
      <c r="Y110" s="222"/>
      <c r="AA110" s="293"/>
      <c r="AB110" s="222"/>
      <c r="AC110" s="222"/>
      <c r="AD110" s="222"/>
      <c r="AE110" s="222"/>
      <c r="AF110" s="222"/>
      <c r="AG110" s="222"/>
      <c r="AH110" s="222"/>
    </row>
    <row r="111" spans="1:34" x14ac:dyDescent="0.25">
      <c r="A111" s="222"/>
      <c r="B111" s="222"/>
      <c r="C111" s="222"/>
      <c r="D111" s="222"/>
      <c r="E111" s="222"/>
      <c r="F111" s="222"/>
      <c r="H111" s="222"/>
      <c r="I111" s="222"/>
      <c r="K111" s="222"/>
      <c r="L111" s="222"/>
      <c r="N111" s="222"/>
      <c r="O111" s="222"/>
      <c r="Q111" s="222"/>
      <c r="R111" s="222"/>
      <c r="T111" s="222"/>
      <c r="V111" s="222"/>
      <c r="X111" s="222"/>
      <c r="Y111" s="222"/>
      <c r="AA111" s="293"/>
      <c r="AB111" s="222"/>
      <c r="AC111" s="222"/>
      <c r="AD111" s="222"/>
      <c r="AE111" s="222"/>
      <c r="AF111" s="222"/>
      <c r="AG111" s="222"/>
      <c r="AH111" s="222"/>
    </row>
    <row r="112" spans="1:34" x14ac:dyDescent="0.25">
      <c r="A112" s="222"/>
      <c r="B112" s="222"/>
      <c r="C112" s="222"/>
      <c r="D112" s="222"/>
      <c r="E112" s="222"/>
      <c r="F112" s="222"/>
      <c r="H112" s="222"/>
      <c r="I112" s="222"/>
      <c r="K112" s="222"/>
      <c r="L112" s="222"/>
      <c r="N112" s="222"/>
      <c r="O112" s="222"/>
      <c r="Q112" s="222"/>
      <c r="R112" s="222"/>
      <c r="T112" s="222"/>
      <c r="V112" s="222"/>
      <c r="X112" s="222"/>
      <c r="Y112" s="222"/>
      <c r="AA112" s="293"/>
      <c r="AB112" s="222"/>
      <c r="AC112" s="222"/>
      <c r="AD112" s="222"/>
      <c r="AE112" s="222"/>
      <c r="AF112" s="222"/>
      <c r="AG112" s="222"/>
      <c r="AH112" s="222"/>
    </row>
    <row r="113" spans="1:34" x14ac:dyDescent="0.25">
      <c r="A113" s="222"/>
      <c r="B113" s="222"/>
      <c r="C113" s="222"/>
      <c r="D113" s="222"/>
      <c r="E113" s="222"/>
      <c r="F113" s="222"/>
      <c r="H113" s="222"/>
      <c r="I113" s="222"/>
      <c r="K113" s="222"/>
      <c r="L113" s="222"/>
      <c r="N113" s="222"/>
      <c r="O113" s="222"/>
      <c r="Q113" s="222"/>
      <c r="R113" s="222"/>
      <c r="T113" s="222"/>
      <c r="V113" s="222"/>
      <c r="X113" s="222"/>
      <c r="Y113" s="222"/>
      <c r="AA113" s="293"/>
      <c r="AB113" s="222"/>
      <c r="AC113" s="222"/>
      <c r="AD113" s="222"/>
      <c r="AE113" s="222"/>
      <c r="AF113" s="222"/>
      <c r="AG113" s="222"/>
      <c r="AH113" s="222"/>
    </row>
    <row r="114" spans="1:34" x14ac:dyDescent="0.25">
      <c r="A114" s="222"/>
      <c r="B114" s="222"/>
      <c r="C114" s="222"/>
      <c r="D114" s="222"/>
      <c r="E114" s="222"/>
      <c r="F114" s="222"/>
      <c r="H114" s="222"/>
      <c r="I114" s="222"/>
      <c r="K114" s="222"/>
      <c r="L114" s="222"/>
      <c r="N114" s="222"/>
      <c r="O114" s="222"/>
      <c r="Q114" s="222"/>
      <c r="R114" s="222"/>
      <c r="T114" s="222"/>
      <c r="V114" s="222"/>
      <c r="X114" s="222"/>
      <c r="Y114" s="222"/>
      <c r="AA114" s="293"/>
      <c r="AB114" s="222"/>
      <c r="AC114" s="222"/>
      <c r="AD114" s="222"/>
      <c r="AE114" s="222"/>
      <c r="AF114" s="222"/>
      <c r="AG114" s="222"/>
      <c r="AH114" s="222"/>
    </row>
  </sheetData>
  <sheetProtection password="DA6F" sheet="1" objects="1" scenarios="1" selectLockedCells="1"/>
  <mergeCells count="216">
    <mergeCell ref="X31:Y32"/>
    <mergeCell ref="H35:L35"/>
    <mergeCell ref="C54:F55"/>
    <mergeCell ref="AD49:AD51"/>
    <mergeCell ref="AE49:AE51"/>
    <mergeCell ref="AE16:AE18"/>
    <mergeCell ref="AE22:AE23"/>
    <mergeCell ref="AD24:AD25"/>
    <mergeCell ref="AE24:AE25"/>
    <mergeCell ref="Q39:R39"/>
    <mergeCell ref="AD16:AD18"/>
    <mergeCell ref="X36:Y36"/>
    <mergeCell ref="AA36:AB36"/>
    <mergeCell ref="H37:L37"/>
    <mergeCell ref="N37:O37"/>
    <mergeCell ref="Q37:R37"/>
    <mergeCell ref="T37:V37"/>
    <mergeCell ref="N35:O35"/>
    <mergeCell ref="Q35:R35"/>
    <mergeCell ref="T35:V35"/>
    <mergeCell ref="C36:F37"/>
    <mergeCell ref="H36:L36"/>
    <mergeCell ref="N36:O36"/>
    <mergeCell ref="Q36:R36"/>
    <mergeCell ref="T36:V36"/>
    <mergeCell ref="I105:L105"/>
    <mergeCell ref="N105:O105"/>
    <mergeCell ref="Q105:R105"/>
    <mergeCell ref="T105:V105"/>
    <mergeCell ref="AA105:AB105"/>
    <mergeCell ref="AD105:AE106"/>
    <mergeCell ref="AF105:AF106"/>
    <mergeCell ref="I104:L104"/>
    <mergeCell ref="N104:O104"/>
    <mergeCell ref="Q104:R104"/>
    <mergeCell ref="T104:V104"/>
    <mergeCell ref="AA104:AB104"/>
    <mergeCell ref="AD104:AE104"/>
    <mergeCell ref="H103:L103"/>
    <mergeCell ref="N103:O103"/>
    <mergeCell ref="Q103:R103"/>
    <mergeCell ref="T103:V103"/>
    <mergeCell ref="AD103:AE103"/>
    <mergeCell ref="AD99:AF100"/>
    <mergeCell ref="C102:F103"/>
    <mergeCell ref="H102:L102"/>
    <mergeCell ref="N102:O102"/>
    <mergeCell ref="Q102:R102"/>
    <mergeCell ref="T102:V102"/>
    <mergeCell ref="X102:Y102"/>
    <mergeCell ref="AA102:AB102"/>
    <mergeCell ref="AD102:AE102"/>
    <mergeCell ref="B96:L96"/>
    <mergeCell ref="N99:O100"/>
    <mergeCell ref="Q99:R100"/>
    <mergeCell ref="T99:V100"/>
    <mergeCell ref="X99:Y100"/>
    <mergeCell ref="AA99:AB100"/>
    <mergeCell ref="I89:L89"/>
    <mergeCell ref="N89:O89"/>
    <mergeCell ref="Q89:R89"/>
    <mergeCell ref="T89:V89"/>
    <mergeCell ref="AA89:AB89"/>
    <mergeCell ref="AD89:AE90"/>
    <mergeCell ref="AF89:AF90"/>
    <mergeCell ref="I88:L88"/>
    <mergeCell ref="N88:O88"/>
    <mergeCell ref="Q88:R88"/>
    <mergeCell ref="T88:V88"/>
    <mergeCell ref="AA88:AB88"/>
    <mergeCell ref="AD88:AE88"/>
    <mergeCell ref="AA86:AB86"/>
    <mergeCell ref="AD86:AE86"/>
    <mergeCell ref="H87:L87"/>
    <mergeCell ref="N87:O87"/>
    <mergeCell ref="Q87:R87"/>
    <mergeCell ref="T87:V87"/>
    <mergeCell ref="AD87:AE87"/>
    <mergeCell ref="C86:F87"/>
    <mergeCell ref="H86:L86"/>
    <mergeCell ref="N86:O86"/>
    <mergeCell ref="Q86:R86"/>
    <mergeCell ref="T86:V86"/>
    <mergeCell ref="X86:Y86"/>
    <mergeCell ref="N83:O84"/>
    <mergeCell ref="Q83:R84"/>
    <mergeCell ref="T83:V84"/>
    <mergeCell ref="X83:Y84"/>
    <mergeCell ref="AA83:AB84"/>
    <mergeCell ref="AD83:AF84"/>
    <mergeCell ref="AA73:AB73"/>
    <mergeCell ref="I74:L74"/>
    <mergeCell ref="N74:O74"/>
    <mergeCell ref="Q74:R74"/>
    <mergeCell ref="T74:V74"/>
    <mergeCell ref="B80:L80"/>
    <mergeCell ref="AD72:AD73"/>
    <mergeCell ref="H73:H74"/>
    <mergeCell ref="I73:L73"/>
    <mergeCell ref="N73:O73"/>
    <mergeCell ref="Q73:R73"/>
    <mergeCell ref="T73:V73"/>
    <mergeCell ref="X73:Y73"/>
    <mergeCell ref="C71:F74"/>
    <mergeCell ref="T71:V71"/>
    <mergeCell ref="X71:Y71"/>
    <mergeCell ref="AA71:AB71"/>
    <mergeCell ref="I72:L72"/>
    <mergeCell ref="N72:O72"/>
    <mergeCell ref="Q72:R72"/>
    <mergeCell ref="T72:V72"/>
    <mergeCell ref="AA69:AB69"/>
    <mergeCell ref="H70:L70"/>
    <mergeCell ref="N70:O70"/>
    <mergeCell ref="Q70:R70"/>
    <mergeCell ref="T70:V70"/>
    <mergeCell ref="H71:H72"/>
    <mergeCell ref="I71:L71"/>
    <mergeCell ref="N71:O71"/>
    <mergeCell ref="Q71:R71"/>
    <mergeCell ref="C69:F70"/>
    <mergeCell ref="H69:L69"/>
    <mergeCell ref="N69:O69"/>
    <mergeCell ref="Q69:R69"/>
    <mergeCell ref="T69:V69"/>
    <mergeCell ref="X69:Y69"/>
    <mergeCell ref="N66:O67"/>
    <mergeCell ref="Q66:R67"/>
    <mergeCell ref="T66:V67"/>
    <mergeCell ref="X66:Y67"/>
    <mergeCell ref="AA66:AB67"/>
    <mergeCell ref="AD66:AF67"/>
    <mergeCell ref="AA56:AB56"/>
    <mergeCell ref="I57:L57"/>
    <mergeCell ref="Q57:R57"/>
    <mergeCell ref="T57:V57"/>
    <mergeCell ref="B63:L63"/>
    <mergeCell ref="AD55:AD56"/>
    <mergeCell ref="H56:H57"/>
    <mergeCell ref="I56:L56"/>
    <mergeCell ref="N56:O56"/>
    <mergeCell ref="Q56:R56"/>
    <mergeCell ref="T56:V56"/>
    <mergeCell ref="X56:Y56"/>
    <mergeCell ref="T54:V54"/>
    <mergeCell ref="X54:Y54"/>
    <mergeCell ref="AA54:AB54"/>
    <mergeCell ref="N55:O55"/>
    <mergeCell ref="Q55:R55"/>
    <mergeCell ref="T55:V55"/>
    <mergeCell ref="H54:L54"/>
    <mergeCell ref="H55:L55"/>
    <mergeCell ref="AA52:AB52"/>
    <mergeCell ref="H53:L53"/>
    <mergeCell ref="N53:O53"/>
    <mergeCell ref="Q53:R53"/>
    <mergeCell ref="T53:V53"/>
    <mergeCell ref="N54:O54"/>
    <mergeCell ref="Q54:R54"/>
    <mergeCell ref="C52:F53"/>
    <mergeCell ref="H52:L52"/>
    <mergeCell ref="N52:O52"/>
    <mergeCell ref="Q52:R52"/>
    <mergeCell ref="T52:V52"/>
    <mergeCell ref="X52:Y52"/>
    <mergeCell ref="N49:O50"/>
    <mergeCell ref="Q49:R50"/>
    <mergeCell ref="T49:V50"/>
    <mergeCell ref="X49:Y50"/>
    <mergeCell ref="AA49:AB50"/>
    <mergeCell ref="Q24:R24"/>
    <mergeCell ref="B45:L45"/>
    <mergeCell ref="C28:K28"/>
    <mergeCell ref="N31:O32"/>
    <mergeCell ref="Q31:R32"/>
    <mergeCell ref="T31:V32"/>
    <mergeCell ref="AD22:AD23"/>
    <mergeCell ref="T21:V21"/>
    <mergeCell ref="X21:Y21"/>
    <mergeCell ref="AA21:AB21"/>
    <mergeCell ref="N22:O22"/>
    <mergeCell ref="Q22:R22"/>
    <mergeCell ref="T22:V22"/>
    <mergeCell ref="H21:L21"/>
    <mergeCell ref="H22:L22"/>
    <mergeCell ref="AA31:AB32"/>
    <mergeCell ref="C34:F35"/>
    <mergeCell ref="H34:L34"/>
    <mergeCell ref="N34:O34"/>
    <mergeCell ref="Q34:R34"/>
    <mergeCell ref="T34:V34"/>
    <mergeCell ref="X34:Y34"/>
    <mergeCell ref="AA34:AB34"/>
    <mergeCell ref="AA19:AB19"/>
    <mergeCell ref="H20:L20"/>
    <mergeCell ref="N20:O20"/>
    <mergeCell ref="Q20:R20"/>
    <mergeCell ref="T20:V20"/>
    <mergeCell ref="C21:F22"/>
    <mergeCell ref="N21:O21"/>
    <mergeCell ref="Q21:R21"/>
    <mergeCell ref="C19:F20"/>
    <mergeCell ref="H19:L19"/>
    <mergeCell ref="N19:O19"/>
    <mergeCell ref="Q19:R19"/>
    <mergeCell ref="T19:V19"/>
    <mergeCell ref="X19:Y19"/>
    <mergeCell ref="N16:O17"/>
    <mergeCell ref="Q16:R17"/>
    <mergeCell ref="T16:V17"/>
    <mergeCell ref="X16:Y17"/>
    <mergeCell ref="AA16:AB17"/>
    <mergeCell ref="B11:L11"/>
    <mergeCell ref="C13:K13"/>
    <mergeCell ref="B8:V8"/>
    <mergeCell ref="AD8:AG8"/>
  </mergeCells>
  <conditionalFormatting sqref="X26:Z27 X90:Z90 X106:Z106 X75:Z76 X92:Z92 X108:Z108 X40:Z40 X58:Z62">
    <cfRule type="cellIs" dxfId="53" priority="72" operator="equal">
      <formula>$AC$1</formula>
    </cfRule>
  </conditionalFormatting>
  <conditionalFormatting sqref="AA88">
    <cfRule type="cellIs" dxfId="52" priority="69" operator="equal">
      <formula>$AC$1</formula>
    </cfRule>
  </conditionalFormatting>
  <conditionalFormatting sqref="AA104">
    <cfRule type="cellIs" dxfId="51" priority="64" operator="equal">
      <formula>$AC$1</formula>
    </cfRule>
  </conditionalFormatting>
  <conditionalFormatting sqref="Y20">
    <cfRule type="expression" dxfId="50" priority="58">
      <formula>$X$20=""</formula>
    </cfRule>
  </conditionalFormatting>
  <conditionalFormatting sqref="Y22:Y25">
    <cfRule type="expression" dxfId="49" priority="57">
      <formula>$X$22=""</formula>
    </cfRule>
  </conditionalFormatting>
  <conditionalFormatting sqref="AB20">
    <cfRule type="expression" dxfId="48" priority="55">
      <formula>$X$20=""</formula>
    </cfRule>
  </conditionalFormatting>
  <conditionalFormatting sqref="AB22:AB25">
    <cfRule type="expression" dxfId="47" priority="54">
      <formula>$X$22=""</formula>
    </cfRule>
  </conditionalFormatting>
  <conditionalFormatting sqref="Y70">
    <cfRule type="expression" dxfId="46" priority="40">
      <formula>$X$70=""</formula>
    </cfRule>
  </conditionalFormatting>
  <conditionalFormatting sqref="Y72">
    <cfRule type="expression" dxfId="45" priority="39">
      <formula>$X$72=""</formula>
    </cfRule>
  </conditionalFormatting>
  <conditionalFormatting sqref="Y74">
    <cfRule type="expression" dxfId="44" priority="38">
      <formula>$X$74=""</formula>
    </cfRule>
  </conditionalFormatting>
  <conditionalFormatting sqref="AB70">
    <cfRule type="expression" dxfId="43" priority="37">
      <formula>$X$70=""</formula>
    </cfRule>
  </conditionalFormatting>
  <conditionalFormatting sqref="AB72">
    <cfRule type="expression" dxfId="42" priority="36">
      <formula>$X$72=""</formula>
    </cfRule>
  </conditionalFormatting>
  <conditionalFormatting sqref="AB74">
    <cfRule type="expression" dxfId="41" priority="35">
      <formula>$X$74=""</formula>
    </cfRule>
  </conditionalFormatting>
  <conditionalFormatting sqref="Y87">
    <cfRule type="expression" dxfId="40" priority="33">
      <formula>$X$87=""</formula>
    </cfRule>
  </conditionalFormatting>
  <conditionalFormatting sqref="AB87">
    <cfRule type="expression" dxfId="39" priority="32">
      <formula>$X$87=""</formula>
    </cfRule>
  </conditionalFormatting>
  <conditionalFormatting sqref="Y103">
    <cfRule type="expression" dxfId="38" priority="30">
      <formula>$X$103=""</formula>
    </cfRule>
  </conditionalFormatting>
  <conditionalFormatting sqref="AB103">
    <cfRule type="expression" dxfId="37" priority="29">
      <formula>$X$103=""</formula>
    </cfRule>
  </conditionalFormatting>
  <conditionalFormatting sqref="Y35">
    <cfRule type="expression" dxfId="36" priority="22">
      <formula>$X$35=""</formula>
    </cfRule>
  </conditionalFormatting>
  <conditionalFormatting sqref="Y37:Y39">
    <cfRule type="expression" dxfId="35" priority="21">
      <formula>$X$37=""</formula>
    </cfRule>
  </conditionalFormatting>
  <conditionalFormatting sqref="AB35">
    <cfRule type="expression" dxfId="34" priority="20">
      <formula>$X$35=""</formula>
    </cfRule>
  </conditionalFormatting>
  <conditionalFormatting sqref="AB37:AB39">
    <cfRule type="expression" dxfId="33" priority="19">
      <formula>$X$37=""</formula>
    </cfRule>
  </conditionalFormatting>
  <conditionalFormatting sqref="Y53">
    <cfRule type="expression" dxfId="32" priority="9">
      <formula>$X$53=""</formula>
    </cfRule>
  </conditionalFormatting>
  <conditionalFormatting sqref="Y55">
    <cfRule type="expression" dxfId="31" priority="8">
      <formula>$X$55=""</formula>
    </cfRule>
  </conditionalFormatting>
  <conditionalFormatting sqref="AB53">
    <cfRule type="expression" dxfId="30" priority="7">
      <formula>$X$53=""</formula>
    </cfRule>
  </conditionalFormatting>
  <conditionalFormatting sqref="AB55">
    <cfRule type="expression" dxfId="29" priority="6">
      <formula>$X$55=""</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71" operator="containsText" id="{571B4BD1-0B1B-4766-A75A-D1D805669DFE}">
            <xm:f>NOT(ISERROR(SEARCH($T$19,AA59)))</xm:f>
            <xm:f>$T$19</xm:f>
            <x14:dxf>
              <font>
                <color theme="0"/>
              </font>
            </x14:dxf>
          </x14:cfRule>
          <xm:sqref>AA59:AB62</xm:sqref>
        </x14:conditionalFormatting>
        <x14:conditionalFormatting xmlns:xm="http://schemas.microsoft.com/office/excel/2006/main">
          <x14:cfRule type="containsText" priority="70" operator="containsText" id="{F78B76BF-36E2-4A67-A7DF-DB16A4528BD3}">
            <xm:f>NOT(ISERROR(SEARCH($T$19,AA92)))</xm:f>
            <xm:f>$T$19</xm:f>
            <x14:dxf>
              <font>
                <color theme="0"/>
              </font>
            </x14:dxf>
          </x14:cfRule>
          <xm:sqref>AA92:AB92</xm:sqref>
        </x14:conditionalFormatting>
        <x14:conditionalFormatting xmlns:xm="http://schemas.microsoft.com/office/excel/2006/main">
          <x14:cfRule type="containsText" priority="66" operator="containsText" id="{334C791B-2568-40C4-9671-FAC759D8690C}">
            <xm:f>NOT(ISERROR(SEARCH($T$19,AA76)))</xm:f>
            <xm:f>$T$19</xm:f>
            <x14:dxf>
              <font>
                <color theme="0"/>
              </font>
            </x14:dxf>
          </x14:cfRule>
          <xm:sqref>AA76:AB76</xm:sqref>
        </x14:conditionalFormatting>
        <x14:conditionalFormatting xmlns:xm="http://schemas.microsoft.com/office/excel/2006/main">
          <x14:cfRule type="containsText" priority="68" operator="containsText" id="{CCF0DCC0-7A86-4ADB-98CC-382A552C9132}">
            <xm:f>NOT(ISERROR(SEARCH($T$19,AA88)))</xm:f>
            <xm:f>$T$19</xm:f>
            <x14:dxf>
              <font>
                <color theme="0"/>
              </font>
            </x14:dxf>
          </x14:cfRule>
          <xm:sqref>AA88</xm:sqref>
        </x14:conditionalFormatting>
        <x14:conditionalFormatting xmlns:xm="http://schemas.microsoft.com/office/excel/2006/main">
          <x14:cfRule type="containsText" priority="67" operator="containsText" id="{BE6DC54F-6D60-47D7-8B8F-047AE0F2E898}">
            <xm:f>NOT(ISERROR(SEARCH(#REF!,AA89)))</xm:f>
            <xm:f>#REF!</xm:f>
            <x14:dxf>
              <font>
                <color theme="0"/>
              </font>
            </x14:dxf>
          </x14:cfRule>
          <xm:sqref>AA89:AB89</xm:sqref>
        </x14:conditionalFormatting>
        <x14:conditionalFormatting xmlns:xm="http://schemas.microsoft.com/office/excel/2006/main">
          <x14:cfRule type="containsText" priority="65" operator="containsText" id="{202542B6-D0E8-4859-917E-3A0ADEFDFE2A}">
            <xm:f>NOT(ISERROR(SEARCH($T$19,AA108)))</xm:f>
            <xm:f>$T$19</xm:f>
            <x14:dxf>
              <font>
                <color theme="0"/>
              </font>
            </x14:dxf>
          </x14:cfRule>
          <xm:sqref>AA108:AB108</xm:sqref>
        </x14:conditionalFormatting>
        <x14:conditionalFormatting xmlns:xm="http://schemas.microsoft.com/office/excel/2006/main">
          <x14:cfRule type="containsText" priority="63" operator="containsText" id="{BE1A2335-8D5D-4266-BA2A-5420EFA757BC}">
            <xm:f>NOT(ISERROR(SEARCH($T$19,AA104)))</xm:f>
            <xm:f>$T$19</xm:f>
            <x14:dxf>
              <font>
                <color theme="0"/>
              </font>
            </x14:dxf>
          </x14:cfRule>
          <xm:sqref>AA104</xm:sqref>
        </x14:conditionalFormatting>
        <x14:conditionalFormatting xmlns:xm="http://schemas.microsoft.com/office/excel/2006/main">
          <x14:cfRule type="containsText" priority="62" operator="containsText" id="{01A8BC49-E311-4A2A-9D85-27C339992F59}">
            <xm:f>NOT(ISERROR(SEARCH(#REF!,AA105)))</xm:f>
            <xm:f>#REF!</xm:f>
            <x14:dxf>
              <font>
                <color theme="0"/>
              </font>
            </x14:dxf>
          </x14:cfRule>
          <xm:sqref>AA105:AB105</xm:sqref>
        </x14:conditionalFormatting>
        <x14:conditionalFormatting xmlns:xm="http://schemas.microsoft.com/office/excel/2006/main">
          <x14:cfRule type="containsText" priority="61" operator="containsText" id="{AFEDF545-C744-4E2A-B6B7-595AAC6319B8}">
            <xm:f>NOT(ISERROR(SEARCH($T$19,AA20)))</xm:f>
            <xm:f>$T$19</xm:f>
            <x14:dxf>
              <font>
                <color theme="0"/>
              </font>
            </x14:dxf>
          </x14:cfRule>
          <xm:sqref>AA20</xm:sqref>
        </x14:conditionalFormatting>
        <x14:conditionalFormatting xmlns:xm="http://schemas.microsoft.com/office/excel/2006/main">
          <x14:cfRule type="containsText" priority="60" operator="containsText" id="{90DC1958-B083-4E82-95F6-66EEB3E1CFE4}">
            <xm:f>NOT(ISERROR(SEARCH($T$21,AA22)))</xm:f>
            <xm:f>$T$21</xm:f>
            <x14:dxf>
              <font>
                <color theme="0"/>
              </font>
            </x14:dxf>
          </x14:cfRule>
          <xm:sqref>AA22:AA25</xm:sqref>
        </x14:conditionalFormatting>
        <x14:conditionalFormatting xmlns:xm="http://schemas.microsoft.com/office/excel/2006/main">
          <x14:cfRule type="containsText" priority="43" operator="containsText" id="{87E13124-AA7F-41A5-8911-26102A9C4A9F}">
            <xm:f>NOT(ISERROR(SEARCH($T$69,AA70)))</xm:f>
            <xm:f>$T$69</xm:f>
            <x14:dxf>
              <font>
                <color theme="0"/>
              </font>
            </x14:dxf>
          </x14:cfRule>
          <xm:sqref>AA70</xm:sqref>
        </x14:conditionalFormatting>
        <x14:conditionalFormatting xmlns:xm="http://schemas.microsoft.com/office/excel/2006/main">
          <x14:cfRule type="containsText" priority="42" operator="containsText" id="{942F5849-54C1-4E7C-B1FA-CE9CA285EB75}">
            <xm:f>NOT(ISERROR(SEARCH($T$71,AA72)))</xm:f>
            <xm:f>$T$71</xm:f>
            <x14:dxf>
              <font>
                <color theme="0"/>
              </font>
            </x14:dxf>
          </x14:cfRule>
          <xm:sqref>AA72</xm:sqref>
        </x14:conditionalFormatting>
        <x14:conditionalFormatting xmlns:xm="http://schemas.microsoft.com/office/excel/2006/main">
          <x14:cfRule type="containsText" priority="41" operator="containsText" id="{DD032B19-E08F-4608-9064-D4912D288F74}">
            <xm:f>NOT(ISERROR(SEARCH($T$73,AA74)))</xm:f>
            <xm:f>$T$73</xm:f>
            <x14:dxf>
              <font>
                <color theme="0"/>
              </font>
            </x14:dxf>
          </x14:cfRule>
          <xm:sqref>AA74</xm:sqref>
        </x14:conditionalFormatting>
        <x14:conditionalFormatting xmlns:xm="http://schemas.microsoft.com/office/excel/2006/main">
          <x14:cfRule type="containsText" priority="34" operator="containsText" id="{1D11A822-2629-4465-9CEA-2A03529B9652}">
            <xm:f>NOT(ISERROR(SEARCH($T$86,AA87)))</xm:f>
            <xm:f>$T$86</xm:f>
            <x14:dxf>
              <font>
                <color theme="0"/>
              </font>
            </x14:dxf>
          </x14:cfRule>
          <xm:sqref>AA87</xm:sqref>
        </x14:conditionalFormatting>
        <x14:conditionalFormatting xmlns:xm="http://schemas.microsoft.com/office/excel/2006/main">
          <x14:cfRule type="containsText" priority="31" operator="containsText" id="{8AF1558D-ECDA-4B72-9776-7D0BACC215DB}">
            <xm:f>NOT(ISERROR(SEARCH($T$102,AA103)))</xm:f>
            <xm:f>$T$102</xm:f>
            <x14:dxf>
              <font>
                <color theme="0"/>
              </font>
            </x14:dxf>
          </x14:cfRule>
          <xm:sqref>AA103</xm:sqref>
        </x14:conditionalFormatting>
        <x14:conditionalFormatting xmlns:xm="http://schemas.microsoft.com/office/excel/2006/main">
          <x14:cfRule type="containsText" priority="25" operator="containsText" id="{1D9D906C-A5BC-46D6-A37A-438B52E9D424}">
            <xm:f>NOT(ISERROR(SEARCH($AA$20+$T$21,Q25)))</xm:f>
            <xm:f>$AA$20+$T$21</xm:f>
            <x14:dxf>
              <font>
                <color theme="0"/>
              </font>
            </x14:dxf>
          </x14:cfRule>
          <x14:cfRule type="containsText" priority="26" operator="containsText" id="{92A7CDF5-8159-40B7-A044-7441C24FD684}">
            <xm:f>NOT(ISERROR(SEARCH($AA$20,Q25)))</xm:f>
            <xm:f>$AA$20</xm:f>
            <x14:dxf>
              <font>
                <color theme="0"/>
              </font>
            </x14:dxf>
          </x14:cfRule>
          <xm:sqref>Q25:R25</xm:sqref>
        </x14:conditionalFormatting>
        <x14:conditionalFormatting xmlns:xm="http://schemas.microsoft.com/office/excel/2006/main">
          <x14:cfRule type="containsText" priority="24" operator="containsText" id="{F3FC7DED-EC36-4457-B25A-C937A531A5C0}">
            <xm:f>NOT(ISERROR(SEARCH($T$34,AA35)))</xm:f>
            <xm:f>$T$34</xm:f>
            <x14:dxf>
              <font>
                <color theme="0"/>
              </font>
            </x14:dxf>
          </x14:cfRule>
          <xm:sqref>AA35</xm:sqref>
        </x14:conditionalFormatting>
        <x14:conditionalFormatting xmlns:xm="http://schemas.microsoft.com/office/excel/2006/main">
          <x14:cfRule type="containsText" priority="23" operator="containsText" id="{0F668AE7-09AB-41CA-A508-CF2175C33F83}">
            <xm:f>NOT(ISERROR(SEARCH($T$36,AA37)))</xm:f>
            <xm:f>$T$36</xm:f>
            <x14:dxf>
              <font>
                <color theme="0"/>
              </font>
            </x14:dxf>
          </x14:cfRule>
          <xm:sqref>AA37:AA39</xm:sqref>
        </x14:conditionalFormatting>
        <x14:conditionalFormatting xmlns:xm="http://schemas.microsoft.com/office/excel/2006/main">
          <x14:cfRule type="containsText" priority="15" operator="containsText" id="{83661C3B-34A4-436C-9222-8FB30D00483D}">
            <xm:f>NOT(ISERROR(SEARCH($AA$35,Q39)))</xm:f>
            <xm:f>$AA$35</xm:f>
            <x14:dxf>
              <font>
                <color theme="0"/>
              </font>
            </x14:dxf>
          </x14:cfRule>
          <x14:cfRule type="containsText" priority="16" operator="containsText" id="{EFF13970-E118-4219-8ACE-B08FAD6E7943}">
            <xm:f>NOT(ISERROR(SEARCH($T$34,Q39)))</xm:f>
            <xm:f>$T$34</xm:f>
            <x14:dxf>
              <font>
                <color theme="0"/>
              </font>
            </x14:dxf>
          </x14:cfRule>
          <xm:sqref>Q39:R39</xm:sqref>
        </x14:conditionalFormatting>
        <x14:conditionalFormatting xmlns:xm="http://schemas.microsoft.com/office/excel/2006/main">
          <x14:cfRule type="containsText" priority="12" operator="containsText" id="{467CCD94-F5C8-4682-86EC-8386EF82A46C}">
            <xm:f>NOT(ISERROR(SEARCH($AA$20+$T$21,Q24)))</xm:f>
            <xm:f>$AA$20+$T$21</xm:f>
            <x14:dxf>
              <font>
                <color theme="0"/>
              </font>
            </x14:dxf>
          </x14:cfRule>
          <x14:cfRule type="containsText" priority="13" operator="containsText" id="{9914D16B-BE38-4996-93F8-A3CC593B2F7A}">
            <xm:f>NOT(ISERROR(SEARCH($AA$20,Q24)))</xm:f>
            <xm:f>$AA$20</xm:f>
            <x14:dxf>
              <font>
                <color theme="0"/>
              </font>
            </x14:dxf>
          </x14:cfRule>
          <x14:cfRule type="containsText" priority="14" operator="containsText" id="{7A84E1EC-CA69-4DBB-B35D-1EE2C91C1CAE}">
            <xm:f>NOT(ISERROR(SEARCH($T$19,Q24)))</xm:f>
            <xm:f>$T$19</xm:f>
            <x14:dxf>
              <font>
                <color theme="0"/>
              </font>
            </x14:dxf>
          </x14:cfRule>
          <xm:sqref>Q24:R24</xm:sqref>
        </x14:conditionalFormatting>
        <x14:conditionalFormatting xmlns:xm="http://schemas.microsoft.com/office/excel/2006/main">
          <x14:cfRule type="containsText" priority="11" operator="containsText" id="{D31814B6-CD2F-4FD7-BC74-E152CFB82C76}">
            <xm:f>NOT(ISERROR(SEARCH($T$52,AA53)))</xm:f>
            <xm:f>$T$52</xm:f>
            <x14:dxf>
              <font>
                <color theme="0"/>
              </font>
            </x14:dxf>
          </x14:cfRule>
          <xm:sqref>AA53</xm:sqref>
        </x14:conditionalFormatting>
        <x14:conditionalFormatting xmlns:xm="http://schemas.microsoft.com/office/excel/2006/main">
          <x14:cfRule type="containsText" priority="10" operator="containsText" id="{876AD05D-9A8B-4EF6-884F-6205BA354D5C}">
            <xm:f>NOT(ISERROR(SEARCH($T$54,AA55)))</xm:f>
            <xm:f>$T$54</xm:f>
            <x14:dxf>
              <font>
                <color theme="0"/>
              </font>
            </x14:dxf>
          </x14:cfRule>
          <xm:sqref>AA55</xm:sqref>
        </x14:conditionalFormatting>
        <x14:conditionalFormatting xmlns:xm="http://schemas.microsoft.com/office/excel/2006/main">
          <x14:cfRule type="containsText" priority="1" operator="containsText" id="{8C0869F8-DF76-4A16-90A9-E00625202905}">
            <xm:f>NOT(ISERROR(SEARCH($AA$53+$T$54,Q57)))</xm:f>
            <xm:f>$AA$53+$T$54</xm:f>
            <x14:dxf>
              <font>
                <color theme="0"/>
              </font>
            </x14:dxf>
          </x14:cfRule>
          <x14:cfRule type="containsText" priority="2" operator="containsText" id="{5144B6BA-03C2-4B83-962D-C16DA2F48E1A}">
            <xm:f>NOT(ISERROR(SEARCH($AA$53,Q57)))</xm:f>
            <xm:f>$AA$53</xm:f>
            <x14:dxf>
              <font>
                <color theme="0"/>
              </font>
            </x14:dxf>
          </x14:cfRule>
          <x14:cfRule type="containsText" priority="3" operator="containsText" id="{FE2183EB-004F-4479-B618-A93B8F890AAE}">
            <xm:f>NOT(ISERROR(SEARCH($T$52,Q57)))</xm:f>
            <xm:f>$T$52</xm:f>
            <x14:dxf>
              <font>
                <color theme="0"/>
              </font>
            </x14:dxf>
          </x14:cfRule>
          <xm:sqref>Q57:R57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2:M89"/>
  <sheetViews>
    <sheetView showGridLines="0" showRowColHeaders="0" tabSelected="1" zoomScale="80" zoomScaleNormal="80" workbookViewId="0">
      <selection activeCell="L75" sqref="L75"/>
    </sheetView>
  </sheetViews>
  <sheetFormatPr baseColWidth="10" defaultRowHeight="15" x14ac:dyDescent="0.25"/>
  <cols>
    <col min="1" max="1" width="1.7109375" style="26" customWidth="1"/>
    <col min="2" max="2" width="22" style="26" customWidth="1"/>
    <col min="3" max="3" width="0.85546875" style="10" customWidth="1"/>
    <col min="4" max="4" width="18.42578125" style="26" customWidth="1"/>
    <col min="5" max="5" width="22.5703125" style="26" customWidth="1"/>
    <col min="6" max="6" width="21.140625" style="26" customWidth="1"/>
    <col min="7" max="7" width="62.7109375" style="26" customWidth="1"/>
    <col min="8" max="8" width="76.7109375" style="26" customWidth="1"/>
    <col min="9" max="9" width="28.42578125" style="26" customWidth="1"/>
    <col min="10" max="10" width="26.28515625" style="26" customWidth="1"/>
    <col min="11" max="11" width="22.42578125" style="26" customWidth="1"/>
    <col min="12" max="16384" width="11.42578125" style="26"/>
  </cols>
  <sheetData>
    <row r="2" spans="2:11" ht="23.25" x14ac:dyDescent="0.35">
      <c r="D2" s="3"/>
      <c r="E2" s="1"/>
    </row>
    <row r="4" spans="2:11" x14ac:dyDescent="0.25">
      <c r="H4" s="573"/>
      <c r="I4" s="573"/>
      <c r="J4" s="573"/>
    </row>
    <row r="5" spans="2:11" x14ac:dyDescent="0.25">
      <c r="H5" s="574" t="s">
        <v>590</v>
      </c>
      <c r="I5" s="574"/>
      <c r="J5" s="574"/>
    </row>
    <row r="7" spans="2:11" ht="3.95" customHeight="1" x14ac:dyDescent="0.25"/>
    <row r="8" spans="2:11" ht="30" customHeight="1" x14ac:dyDescent="0.25">
      <c r="B8" s="524" t="s">
        <v>1</v>
      </c>
      <c r="C8" s="524"/>
      <c r="D8" s="524"/>
      <c r="E8" s="524"/>
      <c r="F8" s="524"/>
      <c r="G8" s="524"/>
      <c r="H8" s="524"/>
      <c r="I8" s="524"/>
      <c r="J8" s="524"/>
    </row>
    <row r="9" spans="2:11" ht="9.9499999999999993" customHeight="1" x14ac:dyDescent="0.25"/>
    <row r="10" spans="2:11" s="6" customFormat="1" ht="35.1" customHeight="1" x14ac:dyDescent="0.25">
      <c r="B10" s="80" t="s">
        <v>6</v>
      </c>
      <c r="C10" s="7"/>
      <c r="D10" s="79" t="s">
        <v>2</v>
      </c>
      <c r="E10" s="79" t="s">
        <v>0</v>
      </c>
      <c r="F10" s="79" t="s">
        <v>3</v>
      </c>
      <c r="G10" s="79" t="s">
        <v>4</v>
      </c>
      <c r="H10" s="79" t="s">
        <v>5</v>
      </c>
      <c r="I10" s="81" t="s">
        <v>102</v>
      </c>
      <c r="J10" s="81" t="s">
        <v>74</v>
      </c>
    </row>
    <row r="11" spans="2:11" s="8" customFormat="1" ht="9.9499999999999993" customHeight="1" x14ac:dyDescent="0.25">
      <c r="B11" s="7"/>
      <c r="C11" s="7"/>
      <c r="D11" s="7"/>
      <c r="E11" s="7"/>
      <c r="F11" s="7"/>
      <c r="G11" s="7"/>
      <c r="H11" s="7"/>
      <c r="J11" s="9"/>
    </row>
    <row r="12" spans="2:11" ht="53.25" customHeight="1" x14ac:dyDescent="0.25">
      <c r="B12" s="540" t="s">
        <v>603</v>
      </c>
      <c r="C12" s="11"/>
      <c r="D12" s="565" t="s">
        <v>7</v>
      </c>
      <c r="E12" s="562" t="s">
        <v>8</v>
      </c>
      <c r="F12" s="543" t="s">
        <v>581</v>
      </c>
      <c r="G12" s="545" t="s">
        <v>604</v>
      </c>
      <c r="H12" s="545" t="s">
        <v>562</v>
      </c>
      <c r="I12" s="549" t="s">
        <v>88</v>
      </c>
      <c r="J12" s="551" t="s">
        <v>87</v>
      </c>
      <c r="K12" s="570"/>
    </row>
    <row r="13" spans="2:11" ht="32.25" customHeight="1" thickBot="1" x14ac:dyDescent="0.3">
      <c r="B13" s="541"/>
      <c r="C13" s="11"/>
      <c r="D13" s="566"/>
      <c r="E13" s="563"/>
      <c r="F13" s="544"/>
      <c r="G13" s="546"/>
      <c r="H13" s="546"/>
      <c r="I13" s="550"/>
      <c r="J13" s="552"/>
      <c r="K13" s="570"/>
    </row>
    <row r="14" spans="2:11" ht="60" customHeight="1" thickTop="1" x14ac:dyDescent="0.25">
      <c r="B14" s="541"/>
      <c r="C14" s="11"/>
      <c r="D14" s="566"/>
      <c r="E14" s="527" t="s">
        <v>9</v>
      </c>
      <c r="F14" s="91" t="s">
        <v>94</v>
      </c>
      <c r="G14" s="546"/>
      <c r="H14" s="546"/>
      <c r="I14" s="28" t="s">
        <v>97</v>
      </c>
      <c r="J14" s="29" t="s">
        <v>98</v>
      </c>
      <c r="K14" s="570"/>
    </row>
    <row r="15" spans="2:11" ht="60" customHeight="1" x14ac:dyDescent="0.25">
      <c r="B15" s="541"/>
      <c r="C15" s="11"/>
      <c r="D15" s="566"/>
      <c r="E15" s="527"/>
      <c r="F15" s="19" t="s">
        <v>93</v>
      </c>
      <c r="G15" s="546"/>
      <c r="H15" s="546"/>
      <c r="I15" s="28" t="s">
        <v>80</v>
      </c>
      <c r="J15" s="12" t="s">
        <v>81</v>
      </c>
      <c r="K15" s="92"/>
    </row>
    <row r="16" spans="2:11" ht="60" customHeight="1" x14ac:dyDescent="0.25">
      <c r="B16" s="541"/>
      <c r="C16" s="11"/>
      <c r="D16" s="567"/>
      <c r="E16" s="525"/>
      <c r="F16" s="19" t="s">
        <v>95</v>
      </c>
      <c r="G16" s="547"/>
      <c r="H16" s="547"/>
      <c r="I16" s="28" t="s">
        <v>96</v>
      </c>
      <c r="J16" s="12" t="s">
        <v>99</v>
      </c>
      <c r="K16" s="92"/>
    </row>
    <row r="17" spans="2:13" ht="8.1" customHeight="1" x14ac:dyDescent="0.25">
      <c r="B17" s="541"/>
      <c r="C17" s="11"/>
      <c r="D17" s="13"/>
      <c r="I17" s="27"/>
      <c r="J17" s="32"/>
    </row>
    <row r="18" spans="2:13" ht="85.5" customHeight="1" thickBot="1" x14ac:dyDescent="0.3">
      <c r="B18" s="541"/>
      <c r="C18" s="11"/>
      <c r="D18" s="528" t="s">
        <v>10</v>
      </c>
      <c r="E18" s="31" t="s">
        <v>8</v>
      </c>
      <c r="F18" s="86" t="s">
        <v>582</v>
      </c>
      <c r="G18" s="545" t="s">
        <v>605</v>
      </c>
      <c r="H18" s="545" t="s">
        <v>577</v>
      </c>
      <c r="I18" s="144" t="s">
        <v>75</v>
      </c>
      <c r="J18" s="145" t="s">
        <v>76</v>
      </c>
      <c r="K18" s="571"/>
      <c r="L18" s="18"/>
      <c r="M18" s="18"/>
    </row>
    <row r="19" spans="2:13" ht="60" customHeight="1" thickTop="1" x14ac:dyDescent="0.25">
      <c r="B19" s="541"/>
      <c r="C19" s="11"/>
      <c r="D19" s="529"/>
      <c r="E19" s="527" t="s">
        <v>9</v>
      </c>
      <c r="F19" s="88" t="s">
        <v>100</v>
      </c>
      <c r="G19" s="546"/>
      <c r="H19" s="546"/>
      <c r="I19" s="30" t="s">
        <v>77</v>
      </c>
      <c r="J19" s="89" t="s">
        <v>99</v>
      </c>
      <c r="K19" s="571"/>
      <c r="L19" s="18"/>
      <c r="M19" s="18"/>
    </row>
    <row r="20" spans="2:13" ht="60" customHeight="1" x14ac:dyDescent="0.25">
      <c r="B20" s="541"/>
      <c r="C20" s="11"/>
      <c r="D20" s="529"/>
      <c r="E20" s="527"/>
      <c r="F20" s="88" t="s">
        <v>101</v>
      </c>
      <c r="G20" s="546"/>
      <c r="H20" s="546"/>
      <c r="I20" s="134" t="s">
        <v>79</v>
      </c>
      <c r="J20" s="88" t="s">
        <v>79</v>
      </c>
      <c r="K20" s="93"/>
      <c r="L20" s="18"/>
      <c r="M20" s="18"/>
    </row>
    <row r="21" spans="2:13" ht="60" customHeight="1" x14ac:dyDescent="0.25">
      <c r="B21" s="541"/>
      <c r="C21" s="11"/>
      <c r="D21" s="530"/>
      <c r="E21" s="525"/>
      <c r="F21" s="35" t="s">
        <v>185</v>
      </c>
      <c r="G21" s="547"/>
      <c r="H21" s="547"/>
      <c r="I21" s="35" t="s">
        <v>76</v>
      </c>
      <c r="J21" s="35" t="s">
        <v>76</v>
      </c>
      <c r="K21" s="94"/>
    </row>
    <row r="22" spans="2:13" s="10" customFormat="1" ht="8.1" customHeight="1" x14ac:dyDescent="0.25">
      <c r="B22" s="541"/>
      <c r="C22" s="11"/>
      <c r="D22" s="58"/>
      <c r="E22" s="135"/>
      <c r="F22" s="132"/>
      <c r="G22" s="133"/>
      <c r="H22" s="133"/>
      <c r="I22" s="132"/>
      <c r="J22" s="132"/>
      <c r="K22" s="136"/>
    </row>
    <row r="23" spans="2:13" ht="99.95" customHeight="1" thickBot="1" x14ac:dyDescent="0.3">
      <c r="B23" s="541"/>
      <c r="C23" s="11"/>
      <c r="D23" s="537" t="s">
        <v>570</v>
      </c>
      <c r="E23" s="140" t="s">
        <v>8</v>
      </c>
      <c r="F23" s="137" t="s">
        <v>583</v>
      </c>
      <c r="G23" s="603" t="s">
        <v>606</v>
      </c>
      <c r="H23" s="545" t="s">
        <v>580</v>
      </c>
      <c r="I23" s="146" t="s">
        <v>571</v>
      </c>
      <c r="J23" s="147" t="s">
        <v>572</v>
      </c>
      <c r="K23" s="120"/>
    </row>
    <row r="24" spans="2:13" ht="92.1" customHeight="1" thickTop="1" x14ac:dyDescent="0.25">
      <c r="B24" s="541"/>
      <c r="C24" s="11"/>
      <c r="D24" s="538"/>
      <c r="E24" s="600" t="s">
        <v>9</v>
      </c>
      <c r="F24" s="138" t="s">
        <v>568</v>
      </c>
      <c r="G24" s="604"/>
      <c r="H24" s="546"/>
      <c r="I24" s="142" t="s">
        <v>77</v>
      </c>
      <c r="J24" s="141" t="s">
        <v>99</v>
      </c>
      <c r="K24" s="120"/>
    </row>
    <row r="25" spans="2:13" ht="92.1" customHeight="1" x14ac:dyDescent="0.25">
      <c r="B25" s="541"/>
      <c r="C25" s="11"/>
      <c r="D25" s="538"/>
      <c r="E25" s="601"/>
      <c r="F25" s="139" t="s">
        <v>569</v>
      </c>
      <c r="G25" s="604"/>
      <c r="H25" s="546"/>
      <c r="I25" s="143" t="s">
        <v>574</v>
      </c>
      <c r="J25" s="143" t="s">
        <v>574</v>
      </c>
      <c r="K25" s="120"/>
    </row>
    <row r="26" spans="2:13" ht="92.1" customHeight="1" x14ac:dyDescent="0.25">
      <c r="B26" s="541"/>
      <c r="C26" s="11"/>
      <c r="D26" s="538"/>
      <c r="E26" s="601"/>
      <c r="F26" s="35" t="s">
        <v>566</v>
      </c>
      <c r="G26" s="604"/>
      <c r="H26" s="546"/>
      <c r="I26" s="35" t="s">
        <v>82</v>
      </c>
      <c r="J26" s="35" t="s">
        <v>82</v>
      </c>
      <c r="K26" s="120"/>
    </row>
    <row r="27" spans="2:13" ht="92.1" customHeight="1" x14ac:dyDescent="0.25">
      <c r="B27" s="542"/>
      <c r="C27" s="11"/>
      <c r="D27" s="539"/>
      <c r="E27" s="602"/>
      <c r="F27" s="35" t="s">
        <v>567</v>
      </c>
      <c r="G27" s="605"/>
      <c r="H27" s="547"/>
      <c r="I27" s="35" t="s">
        <v>82</v>
      </c>
      <c r="J27" s="35" t="s">
        <v>82</v>
      </c>
      <c r="K27" s="120"/>
    </row>
    <row r="28" spans="2:13" ht="24.95" customHeight="1" x14ac:dyDescent="0.25">
      <c r="I28" s="4"/>
      <c r="J28" s="4"/>
    </row>
    <row r="29" spans="2:13" ht="85.5" customHeight="1" thickBot="1" x14ac:dyDescent="0.3">
      <c r="B29" s="534" t="s">
        <v>16</v>
      </c>
      <c r="D29" s="531" t="s">
        <v>13</v>
      </c>
      <c r="E29" s="31" t="s">
        <v>12</v>
      </c>
      <c r="F29" s="86" t="s">
        <v>201</v>
      </c>
      <c r="G29" s="575" t="s">
        <v>555</v>
      </c>
      <c r="H29" s="545" t="s">
        <v>578</v>
      </c>
      <c r="I29" s="148" t="s">
        <v>78</v>
      </c>
      <c r="J29" s="149" t="s">
        <v>78</v>
      </c>
      <c r="K29" s="572"/>
    </row>
    <row r="30" spans="2:13" ht="147.75" customHeight="1" thickTop="1" x14ac:dyDescent="0.25">
      <c r="B30" s="535"/>
      <c r="D30" s="532"/>
      <c r="E30" s="527" t="s">
        <v>9</v>
      </c>
      <c r="F30" s="88" t="s">
        <v>106</v>
      </c>
      <c r="G30" s="546"/>
      <c r="H30" s="546"/>
      <c r="I30" s="29" t="s">
        <v>79</v>
      </c>
      <c r="J30" s="90" t="s">
        <v>79</v>
      </c>
      <c r="K30" s="572"/>
    </row>
    <row r="31" spans="2:13" ht="144.75" customHeight="1" x14ac:dyDescent="0.25">
      <c r="B31" s="535"/>
      <c r="D31" s="532"/>
      <c r="E31" s="527"/>
      <c r="F31" s="35" t="s">
        <v>104</v>
      </c>
      <c r="G31" s="546"/>
      <c r="H31" s="546"/>
      <c r="I31" s="36" t="s">
        <v>107</v>
      </c>
      <c r="J31" s="36" t="s">
        <v>79</v>
      </c>
      <c r="K31" s="94"/>
    </row>
    <row r="32" spans="2:13" ht="144.75" customHeight="1" x14ac:dyDescent="0.25">
      <c r="B32" s="535"/>
      <c r="D32" s="533"/>
      <c r="E32" s="525"/>
      <c r="F32" s="35" t="s">
        <v>105</v>
      </c>
      <c r="G32" s="547"/>
      <c r="H32" s="547"/>
      <c r="I32" s="36" t="s">
        <v>131</v>
      </c>
      <c r="J32" s="36" t="s">
        <v>108</v>
      </c>
      <c r="K32" s="94"/>
    </row>
    <row r="33" spans="2:11" ht="8.1" customHeight="1" x14ac:dyDescent="0.25">
      <c r="B33" s="535"/>
      <c r="D33" s="6"/>
      <c r="E33" s="4"/>
      <c r="F33" s="4"/>
      <c r="G33" s="5"/>
      <c r="H33" s="5"/>
      <c r="I33" s="2"/>
      <c r="J33" s="2"/>
      <c r="K33" s="94"/>
    </row>
    <row r="34" spans="2:11" ht="85.5" customHeight="1" thickBot="1" x14ac:dyDescent="0.3">
      <c r="B34" s="535"/>
      <c r="D34" s="531" t="s">
        <v>14</v>
      </c>
      <c r="E34" s="31" t="s">
        <v>12</v>
      </c>
      <c r="F34" s="86" t="s">
        <v>201</v>
      </c>
      <c r="G34" s="575" t="s">
        <v>556</v>
      </c>
      <c r="H34" s="545" t="s">
        <v>578</v>
      </c>
      <c r="I34" s="148" t="s">
        <v>78</v>
      </c>
      <c r="J34" s="149" t="s">
        <v>78</v>
      </c>
      <c r="K34" s="94"/>
    </row>
    <row r="35" spans="2:11" ht="82.5" hidden="1" customHeight="1" thickTop="1" x14ac:dyDescent="0.25">
      <c r="B35" s="535"/>
      <c r="D35" s="532"/>
      <c r="E35" s="527" t="s">
        <v>11</v>
      </c>
      <c r="F35" s="525" t="s">
        <v>110</v>
      </c>
      <c r="G35" s="546"/>
      <c r="H35" s="546"/>
      <c r="I35" s="576" t="s">
        <v>80</v>
      </c>
      <c r="J35" s="577" t="s">
        <v>81</v>
      </c>
      <c r="K35" s="94"/>
    </row>
    <row r="36" spans="2:11" ht="225" customHeight="1" thickTop="1" x14ac:dyDescent="0.25">
      <c r="B36" s="535"/>
      <c r="D36" s="532"/>
      <c r="E36" s="527"/>
      <c r="F36" s="526"/>
      <c r="G36" s="546"/>
      <c r="H36" s="546"/>
      <c r="I36" s="576"/>
      <c r="J36" s="577"/>
      <c r="K36" s="94"/>
    </row>
    <row r="37" spans="2:11" ht="225" customHeight="1" x14ac:dyDescent="0.25">
      <c r="B37" s="535"/>
      <c r="D37" s="533"/>
      <c r="E37" s="525"/>
      <c r="F37" s="35" t="s">
        <v>109</v>
      </c>
      <c r="G37" s="547"/>
      <c r="H37" s="547"/>
      <c r="I37" s="36" t="s">
        <v>132</v>
      </c>
      <c r="J37" s="36" t="s">
        <v>111</v>
      </c>
      <c r="K37" s="94"/>
    </row>
    <row r="38" spans="2:11" ht="8.1" customHeight="1" x14ac:dyDescent="0.25">
      <c r="B38" s="535"/>
      <c r="D38" s="4"/>
      <c r="E38" s="4"/>
      <c r="F38" s="4"/>
      <c r="G38" s="5"/>
      <c r="H38" s="5"/>
      <c r="I38" s="16"/>
      <c r="J38" s="16"/>
      <c r="K38" s="94"/>
    </row>
    <row r="39" spans="2:11" ht="85.5" customHeight="1" thickBot="1" x14ac:dyDescent="0.3">
      <c r="B39" s="535"/>
      <c r="D39" s="528" t="s">
        <v>15</v>
      </c>
      <c r="E39" s="31" t="s">
        <v>12</v>
      </c>
      <c r="F39" s="86" t="s">
        <v>386</v>
      </c>
      <c r="G39" s="545" t="s">
        <v>557</v>
      </c>
      <c r="H39" s="545" t="s">
        <v>554</v>
      </c>
      <c r="I39" s="145" t="s">
        <v>573</v>
      </c>
      <c r="J39" s="145" t="s">
        <v>82</v>
      </c>
      <c r="K39" s="572"/>
    </row>
    <row r="40" spans="2:11" ht="62.1" customHeight="1" thickTop="1" x14ac:dyDescent="0.25">
      <c r="B40" s="535"/>
      <c r="D40" s="529"/>
      <c r="E40" s="615" t="s">
        <v>9</v>
      </c>
      <c r="F40" s="89" t="s">
        <v>119</v>
      </c>
      <c r="G40" s="546"/>
      <c r="H40" s="546"/>
      <c r="I40" s="23" t="s">
        <v>122</v>
      </c>
      <c r="J40" s="24" t="s">
        <v>124</v>
      </c>
      <c r="K40" s="572"/>
    </row>
    <row r="41" spans="2:11" ht="62.1" customHeight="1" x14ac:dyDescent="0.25">
      <c r="B41" s="535"/>
      <c r="D41" s="529"/>
      <c r="E41" s="615"/>
      <c r="F41" s="12" t="s">
        <v>112</v>
      </c>
      <c r="G41" s="546"/>
      <c r="H41" s="546"/>
      <c r="I41" s="23" t="s">
        <v>121</v>
      </c>
      <c r="J41" s="24" t="s">
        <v>124</v>
      </c>
      <c r="K41" s="572"/>
    </row>
    <row r="42" spans="2:11" ht="62.1" customHeight="1" x14ac:dyDescent="0.25">
      <c r="B42" s="535"/>
      <c r="D42" s="529"/>
      <c r="E42" s="615"/>
      <c r="F42" s="36" t="s">
        <v>113</v>
      </c>
      <c r="G42" s="546"/>
      <c r="H42" s="546"/>
      <c r="I42" s="37" t="s">
        <v>133</v>
      </c>
      <c r="J42" s="38" t="s">
        <v>125</v>
      </c>
      <c r="K42" s="572"/>
    </row>
    <row r="43" spans="2:11" ht="62.1" customHeight="1" x14ac:dyDescent="0.25">
      <c r="B43" s="535"/>
      <c r="D43" s="529"/>
      <c r="E43" s="615"/>
      <c r="F43" s="12" t="s">
        <v>114</v>
      </c>
      <c r="G43" s="546"/>
      <c r="H43" s="546"/>
      <c r="I43" s="23" t="s">
        <v>79</v>
      </c>
      <c r="J43" s="24" t="s">
        <v>79</v>
      </c>
      <c r="K43" s="572"/>
    </row>
    <row r="44" spans="2:11" ht="62.1" customHeight="1" x14ac:dyDescent="0.25">
      <c r="B44" s="535"/>
      <c r="D44" s="529"/>
      <c r="E44" s="615"/>
      <c r="F44" s="36" t="s">
        <v>115</v>
      </c>
      <c r="G44" s="546"/>
      <c r="H44" s="546"/>
      <c r="I44" s="36" t="s">
        <v>107</v>
      </c>
      <c r="J44" s="36" t="s">
        <v>79</v>
      </c>
      <c r="K44" s="572"/>
    </row>
    <row r="45" spans="2:11" ht="62.1" customHeight="1" x14ac:dyDescent="0.25">
      <c r="B45" s="535"/>
      <c r="D45" s="529"/>
      <c r="E45" s="615"/>
      <c r="F45" s="12" t="s">
        <v>116</v>
      </c>
      <c r="G45" s="546"/>
      <c r="H45" s="546"/>
      <c r="I45" s="23" t="s">
        <v>80</v>
      </c>
      <c r="J45" s="12" t="s">
        <v>81</v>
      </c>
      <c r="K45" s="572"/>
    </row>
    <row r="46" spans="2:11" ht="62.1" customHeight="1" x14ac:dyDescent="0.25">
      <c r="B46" s="535"/>
      <c r="D46" s="529"/>
      <c r="E46" s="615"/>
      <c r="F46" s="12" t="s">
        <v>117</v>
      </c>
      <c r="G46" s="546"/>
      <c r="H46" s="546"/>
      <c r="I46" s="95" t="s">
        <v>120</v>
      </c>
      <c r="J46" s="90" t="s">
        <v>123</v>
      </c>
      <c r="K46" s="572"/>
    </row>
    <row r="47" spans="2:11" ht="62.1" customHeight="1" x14ac:dyDescent="0.25">
      <c r="B47" s="535"/>
      <c r="D47" s="530"/>
      <c r="E47" s="616"/>
      <c r="F47" s="36" t="s">
        <v>118</v>
      </c>
      <c r="G47" s="547"/>
      <c r="H47" s="548"/>
      <c r="I47" s="36" t="s">
        <v>134</v>
      </c>
      <c r="J47" s="64" t="s">
        <v>126</v>
      </c>
      <c r="K47" s="572"/>
    </row>
    <row r="48" spans="2:11" ht="8.1" customHeight="1" x14ac:dyDescent="0.25">
      <c r="B48" s="535"/>
      <c r="D48" s="58"/>
      <c r="E48" s="16"/>
      <c r="F48" s="56"/>
      <c r="G48" s="57"/>
      <c r="H48" s="57"/>
      <c r="I48" s="56"/>
      <c r="J48" s="56"/>
      <c r="K48" s="572"/>
    </row>
    <row r="49" spans="2:11" ht="102.75" customHeight="1" thickBot="1" x14ac:dyDescent="0.3">
      <c r="B49" s="535"/>
      <c r="D49" s="528" t="s">
        <v>175</v>
      </c>
      <c r="E49" s="31" t="s">
        <v>18</v>
      </c>
      <c r="F49" s="59" t="s">
        <v>584</v>
      </c>
      <c r="G49" s="545" t="s">
        <v>560</v>
      </c>
      <c r="H49" s="545" t="s">
        <v>588</v>
      </c>
      <c r="I49" s="145" t="s">
        <v>139</v>
      </c>
      <c r="J49" s="150" t="s">
        <v>139</v>
      </c>
      <c r="K49" s="572"/>
    </row>
    <row r="50" spans="2:11" ht="216.75" customHeight="1" thickTop="1" x14ac:dyDescent="0.25">
      <c r="B50" s="535"/>
      <c r="D50" s="529"/>
      <c r="E50" s="615" t="s">
        <v>9</v>
      </c>
      <c r="F50" s="50" t="s">
        <v>176</v>
      </c>
      <c r="G50" s="546"/>
      <c r="H50" s="546"/>
      <c r="I50" s="60" t="s">
        <v>244</v>
      </c>
      <c r="J50" s="61" t="s">
        <v>178</v>
      </c>
      <c r="K50" s="572"/>
    </row>
    <row r="51" spans="2:11" ht="229.5" customHeight="1" x14ac:dyDescent="0.25">
      <c r="B51" s="536"/>
      <c r="D51" s="530"/>
      <c r="E51" s="616"/>
      <c r="F51" s="33" t="s">
        <v>177</v>
      </c>
      <c r="G51" s="547"/>
      <c r="H51" s="547"/>
      <c r="I51" s="63" t="s">
        <v>179</v>
      </c>
      <c r="J51" s="33" t="s">
        <v>178</v>
      </c>
      <c r="K51" s="572"/>
    </row>
    <row r="52" spans="2:11" ht="24.95" customHeight="1" x14ac:dyDescent="0.25">
      <c r="E52" s="14"/>
      <c r="F52" s="2"/>
      <c r="G52" s="62"/>
      <c r="H52" s="49"/>
      <c r="I52" s="16"/>
      <c r="J52" s="16"/>
      <c r="K52" s="572"/>
    </row>
    <row r="53" spans="2:11" ht="85.5" customHeight="1" thickBot="1" x14ac:dyDescent="0.3">
      <c r="B53" s="540" t="s">
        <v>600</v>
      </c>
      <c r="D53" s="531" t="s">
        <v>17</v>
      </c>
      <c r="E53" s="31" t="s">
        <v>18</v>
      </c>
      <c r="F53" s="86" t="s">
        <v>20</v>
      </c>
      <c r="G53" s="545" t="s">
        <v>561</v>
      </c>
      <c r="H53" s="545" t="s">
        <v>558</v>
      </c>
      <c r="I53" s="151" t="s">
        <v>83</v>
      </c>
      <c r="J53" s="152" t="s">
        <v>84</v>
      </c>
      <c r="K53" s="572"/>
    </row>
    <row r="54" spans="2:11" ht="15" hidden="1" customHeight="1" x14ac:dyDescent="0.25">
      <c r="B54" s="541"/>
      <c r="D54" s="532"/>
      <c r="E54" s="527" t="s">
        <v>19</v>
      </c>
      <c r="F54" s="568" t="s">
        <v>127</v>
      </c>
      <c r="G54" s="546"/>
      <c r="H54" s="546"/>
      <c r="I54" s="576" t="s">
        <v>130</v>
      </c>
      <c r="J54" s="577" t="s">
        <v>141</v>
      </c>
      <c r="K54" s="572"/>
    </row>
    <row r="55" spans="2:11" ht="114.95" customHeight="1" thickTop="1" x14ac:dyDescent="0.25">
      <c r="B55" s="541"/>
      <c r="D55" s="532"/>
      <c r="E55" s="527"/>
      <c r="F55" s="569"/>
      <c r="G55" s="546"/>
      <c r="H55" s="546"/>
      <c r="I55" s="576"/>
      <c r="J55" s="577"/>
    </row>
    <row r="56" spans="2:11" ht="114.95" customHeight="1" x14ac:dyDescent="0.25">
      <c r="B56" s="541"/>
      <c r="D56" s="533"/>
      <c r="E56" s="525"/>
      <c r="F56" s="25" t="s">
        <v>128</v>
      </c>
      <c r="G56" s="547"/>
      <c r="H56" s="547"/>
      <c r="I56" s="12" t="s">
        <v>129</v>
      </c>
      <c r="J56" s="12" t="s">
        <v>124</v>
      </c>
    </row>
    <row r="57" spans="2:11" ht="9.9499999999999993" customHeight="1" x14ac:dyDescent="0.25">
      <c r="B57" s="541"/>
      <c r="I57" s="39"/>
      <c r="J57" s="39"/>
    </row>
    <row r="58" spans="2:11" ht="89.25" customHeight="1" thickBot="1" x14ac:dyDescent="0.3">
      <c r="B58" s="541"/>
      <c r="D58" s="564" t="s">
        <v>21</v>
      </c>
      <c r="E58" s="31" t="s">
        <v>18</v>
      </c>
      <c r="F58" s="86" t="s">
        <v>246</v>
      </c>
      <c r="G58" s="545" t="s">
        <v>607</v>
      </c>
      <c r="H58" s="545" t="s">
        <v>559</v>
      </c>
      <c r="I58" s="145" t="s">
        <v>136</v>
      </c>
      <c r="J58" s="145" t="s">
        <v>76</v>
      </c>
    </row>
    <row r="59" spans="2:11" ht="285.75" customHeight="1" thickTop="1" x14ac:dyDescent="0.25">
      <c r="B59" s="541"/>
      <c r="D59" s="564"/>
      <c r="E59" s="88" t="s">
        <v>11</v>
      </c>
      <c r="F59" s="88" t="s">
        <v>135</v>
      </c>
      <c r="G59" s="547"/>
      <c r="H59" s="547"/>
      <c r="I59" s="23" t="s">
        <v>79</v>
      </c>
      <c r="J59" s="24" t="s">
        <v>79</v>
      </c>
    </row>
    <row r="60" spans="2:11" ht="8.1" customHeight="1" x14ac:dyDescent="0.25">
      <c r="B60" s="541"/>
      <c r="I60" s="20"/>
      <c r="J60" s="21"/>
    </row>
    <row r="61" spans="2:11" ht="85.5" customHeight="1" thickBot="1" x14ac:dyDescent="0.3">
      <c r="B61" s="541"/>
      <c r="D61" s="528" t="s">
        <v>22</v>
      </c>
      <c r="E61" s="31" t="s">
        <v>18</v>
      </c>
      <c r="F61" s="86" t="s">
        <v>585</v>
      </c>
      <c r="G61" s="590" t="s">
        <v>24</v>
      </c>
      <c r="H61" s="593" t="s">
        <v>595</v>
      </c>
      <c r="I61" s="150" t="s">
        <v>85</v>
      </c>
      <c r="J61" s="150" t="s">
        <v>139</v>
      </c>
      <c r="K61" s="572"/>
    </row>
    <row r="62" spans="2:11" ht="63" customHeight="1" thickTop="1" x14ac:dyDescent="0.25">
      <c r="B62" s="541"/>
      <c r="D62" s="529"/>
      <c r="E62" s="527" t="s">
        <v>9</v>
      </c>
      <c r="F62" s="41" t="s">
        <v>23</v>
      </c>
      <c r="G62" s="591"/>
      <c r="H62" s="594"/>
      <c r="I62" s="95" t="s">
        <v>86</v>
      </c>
      <c r="J62" s="89" t="s">
        <v>140</v>
      </c>
      <c r="K62" s="572"/>
    </row>
    <row r="63" spans="2:11" ht="62.25" customHeight="1" x14ac:dyDescent="0.25">
      <c r="B63" s="541"/>
      <c r="D63" s="530"/>
      <c r="E63" s="525"/>
      <c r="F63" s="40" t="s">
        <v>137</v>
      </c>
      <c r="G63" s="592"/>
      <c r="H63" s="595"/>
      <c r="I63" s="33" t="s">
        <v>138</v>
      </c>
      <c r="J63" s="33" t="s">
        <v>138</v>
      </c>
      <c r="K63" s="94"/>
    </row>
    <row r="64" spans="2:11" s="10" customFormat="1" ht="8.1" customHeight="1" x14ac:dyDescent="0.25">
      <c r="B64" s="541"/>
      <c r="D64" s="58"/>
      <c r="E64" s="135"/>
      <c r="F64" s="156"/>
      <c r="G64" s="157"/>
      <c r="H64" s="158"/>
      <c r="I64" s="117"/>
      <c r="J64" s="117"/>
      <c r="K64" s="136"/>
    </row>
    <row r="65" spans="2:11" ht="62.25" customHeight="1" thickBot="1" x14ac:dyDescent="0.3">
      <c r="B65" s="541"/>
      <c r="D65" s="587" t="s">
        <v>594</v>
      </c>
      <c r="E65" s="31" t="s">
        <v>18</v>
      </c>
      <c r="F65" s="121" t="s">
        <v>591</v>
      </c>
      <c r="G65" s="606" t="s">
        <v>602</v>
      </c>
      <c r="H65" s="607" t="s">
        <v>596</v>
      </c>
      <c r="I65" s="150" t="s">
        <v>599</v>
      </c>
      <c r="J65" s="150" t="s">
        <v>601</v>
      </c>
      <c r="K65" s="120"/>
    </row>
    <row r="66" spans="2:11" ht="62.25" customHeight="1" thickTop="1" x14ac:dyDescent="0.25">
      <c r="B66" s="541"/>
      <c r="D66" s="588"/>
      <c r="E66" s="527" t="s">
        <v>9</v>
      </c>
      <c r="F66" s="36" t="s">
        <v>592</v>
      </c>
      <c r="G66" s="546"/>
      <c r="H66" s="594"/>
      <c r="I66" s="159" t="s">
        <v>597</v>
      </c>
      <c r="J66" s="160" t="s">
        <v>598</v>
      </c>
      <c r="K66" s="120"/>
    </row>
    <row r="67" spans="2:11" ht="62.25" customHeight="1" x14ac:dyDescent="0.25">
      <c r="B67" s="542"/>
      <c r="D67" s="589"/>
      <c r="E67" s="525"/>
      <c r="F67" s="36" t="s">
        <v>593</v>
      </c>
      <c r="G67" s="547"/>
      <c r="H67" s="595"/>
      <c r="I67" s="36" t="s">
        <v>130</v>
      </c>
      <c r="J67" s="160" t="s">
        <v>598</v>
      </c>
      <c r="K67" s="120"/>
    </row>
    <row r="68" spans="2:11" ht="24.95" customHeight="1" x14ac:dyDescent="0.25"/>
    <row r="69" spans="2:11" ht="80.099999999999994" customHeight="1" thickBot="1" x14ac:dyDescent="0.3">
      <c r="B69" s="581" t="s">
        <v>579</v>
      </c>
      <c r="C69" s="22"/>
      <c r="D69" s="556" t="s">
        <v>89</v>
      </c>
      <c r="E69" s="42" t="s">
        <v>8</v>
      </c>
      <c r="F69" s="42" t="s">
        <v>586</v>
      </c>
      <c r="G69" s="561" t="s">
        <v>608</v>
      </c>
      <c r="H69" s="545" t="s">
        <v>576</v>
      </c>
      <c r="I69" s="153" t="s">
        <v>90</v>
      </c>
      <c r="J69" s="154" t="s">
        <v>91</v>
      </c>
    </row>
    <row r="70" spans="2:11" ht="200.1" customHeight="1" thickTop="1" x14ac:dyDescent="0.25">
      <c r="B70" s="582"/>
      <c r="C70" s="22"/>
      <c r="D70" s="557"/>
      <c r="E70" s="559" t="s">
        <v>9</v>
      </c>
      <c r="F70" s="65" t="s">
        <v>142</v>
      </c>
      <c r="G70" s="546"/>
      <c r="H70" s="546"/>
      <c r="I70" s="66" t="s">
        <v>97</v>
      </c>
      <c r="J70" s="87" t="s">
        <v>98</v>
      </c>
    </row>
    <row r="71" spans="2:11" ht="200.1" customHeight="1" x14ac:dyDescent="0.25">
      <c r="B71" s="582"/>
      <c r="C71" s="22"/>
      <c r="D71" s="557"/>
      <c r="E71" s="559"/>
      <c r="F71" s="65" t="s">
        <v>143</v>
      </c>
      <c r="G71" s="546"/>
      <c r="H71" s="546"/>
      <c r="I71" s="65" t="s">
        <v>79</v>
      </c>
      <c r="J71" s="65" t="s">
        <v>79</v>
      </c>
    </row>
    <row r="72" spans="2:11" ht="200.1" customHeight="1" x14ac:dyDescent="0.25">
      <c r="B72" s="582"/>
      <c r="C72" s="22"/>
      <c r="D72" s="558"/>
      <c r="E72" s="560"/>
      <c r="F72" s="35" t="s">
        <v>144</v>
      </c>
      <c r="G72" s="547"/>
      <c r="H72" s="547"/>
      <c r="I72" s="35" t="s">
        <v>79</v>
      </c>
      <c r="J72" s="35" t="s">
        <v>79</v>
      </c>
    </row>
    <row r="73" spans="2:11" s="10" customFormat="1" ht="8.1" customHeight="1" x14ac:dyDescent="0.25">
      <c r="B73" s="582"/>
      <c r="C73" s="22"/>
      <c r="D73" s="130"/>
      <c r="E73" s="131"/>
      <c r="F73" s="132"/>
      <c r="G73" s="133"/>
      <c r="H73" s="133"/>
      <c r="I73" s="132"/>
      <c r="J73" s="132"/>
    </row>
    <row r="74" spans="2:11" s="10" customFormat="1" ht="69.95" customHeight="1" thickBot="1" x14ac:dyDescent="0.3">
      <c r="B74" s="582"/>
      <c r="C74" s="22"/>
      <c r="D74" s="578" t="s">
        <v>564</v>
      </c>
      <c r="E74" s="42" t="s">
        <v>8</v>
      </c>
      <c r="F74" s="42" t="s">
        <v>587</v>
      </c>
      <c r="G74" s="612" t="s">
        <v>565</v>
      </c>
      <c r="H74" s="584" t="s">
        <v>575</v>
      </c>
      <c r="I74" s="155" t="s">
        <v>90</v>
      </c>
      <c r="J74" s="154" t="s">
        <v>91</v>
      </c>
    </row>
    <row r="75" spans="2:11" s="10" customFormat="1" ht="409.6" customHeight="1" thickTop="1" x14ac:dyDescent="0.25">
      <c r="B75" s="582"/>
      <c r="C75" s="22"/>
      <c r="D75" s="579"/>
      <c r="E75" s="608" t="s">
        <v>9</v>
      </c>
      <c r="F75" s="610" t="s">
        <v>563</v>
      </c>
      <c r="G75" s="613"/>
      <c r="H75" s="585"/>
      <c r="I75" s="596" t="s">
        <v>97</v>
      </c>
      <c r="J75" s="598" t="s">
        <v>98</v>
      </c>
    </row>
    <row r="76" spans="2:11" s="10" customFormat="1" ht="41.25" customHeight="1" x14ac:dyDescent="0.25">
      <c r="B76" s="583"/>
      <c r="C76" s="22"/>
      <c r="D76" s="580"/>
      <c r="E76" s="609"/>
      <c r="F76" s="611"/>
      <c r="G76" s="614"/>
      <c r="H76" s="586"/>
      <c r="I76" s="597"/>
      <c r="J76" s="599"/>
    </row>
    <row r="77" spans="2:11" s="10" customFormat="1" ht="25.5" customHeight="1" x14ac:dyDescent="0.25">
      <c r="B77" s="129"/>
      <c r="C77" s="22"/>
      <c r="D77" s="130"/>
      <c r="E77" s="128"/>
      <c r="F77" s="132"/>
      <c r="G77" s="133"/>
      <c r="H77" s="133"/>
      <c r="I77" s="132"/>
      <c r="J77" s="132"/>
    </row>
    <row r="78" spans="2:11" ht="16.5" thickBot="1" x14ac:dyDescent="0.3">
      <c r="B78" s="34"/>
      <c r="C78" s="11"/>
      <c r="D78" s="51"/>
      <c r="E78" s="52"/>
      <c r="F78" s="52"/>
      <c r="G78" s="52"/>
      <c r="H78" s="49"/>
      <c r="I78" s="4"/>
    </row>
    <row r="79" spans="2:11" ht="16.5" thickTop="1" x14ac:dyDescent="0.25">
      <c r="B79" s="34"/>
      <c r="C79" s="11"/>
      <c r="D79" s="45"/>
      <c r="E79" s="47"/>
      <c r="F79" s="47"/>
      <c r="G79" s="48"/>
      <c r="H79" s="49"/>
      <c r="I79" s="4"/>
    </row>
    <row r="80" spans="2:11" ht="15.75" x14ac:dyDescent="0.25">
      <c r="B80" s="34"/>
      <c r="C80" s="11"/>
      <c r="D80" s="45"/>
      <c r="E80" s="47"/>
      <c r="F80" s="554" t="s">
        <v>103</v>
      </c>
      <c r="G80" s="555"/>
      <c r="H80" s="49"/>
      <c r="I80" s="4"/>
    </row>
    <row r="81" spans="2:8" ht="20.100000000000001" customHeight="1" x14ac:dyDescent="0.25">
      <c r="D81" s="46"/>
      <c r="E81" s="47"/>
      <c r="F81" s="47"/>
      <c r="G81" s="48"/>
      <c r="H81" s="49"/>
    </row>
    <row r="82" spans="2:8" x14ac:dyDescent="0.25">
      <c r="D82" s="46"/>
      <c r="E82" s="43"/>
      <c r="F82" s="554" t="s">
        <v>92</v>
      </c>
      <c r="G82" s="555"/>
    </row>
    <row r="83" spans="2:8" ht="20.100000000000001" customHeight="1" x14ac:dyDescent="0.25">
      <c r="D83" s="46"/>
      <c r="E83" s="47"/>
      <c r="F83" s="47"/>
      <c r="G83" s="48"/>
    </row>
    <row r="84" spans="2:8" x14ac:dyDescent="0.25">
      <c r="D84" s="46"/>
      <c r="E84" s="44"/>
      <c r="F84" s="554" t="s">
        <v>30</v>
      </c>
      <c r="G84" s="555"/>
    </row>
    <row r="85" spans="2:8" ht="18.75" customHeight="1" thickBot="1" x14ac:dyDescent="0.3">
      <c r="D85" s="53"/>
      <c r="E85" s="54"/>
      <c r="F85" s="54"/>
      <c r="G85" s="55"/>
    </row>
    <row r="86" spans="2:8" ht="15.75" thickTop="1" x14ac:dyDescent="0.25"/>
    <row r="89" spans="2:8" x14ac:dyDescent="0.25">
      <c r="B89" s="553" t="s">
        <v>589</v>
      </c>
      <c r="C89" s="553"/>
      <c r="D89" s="553"/>
      <c r="E89" s="553"/>
      <c r="F89" s="553"/>
    </row>
  </sheetData>
  <sheetProtection password="DA6F" sheet="1" objects="1" scenarios="1" selectLockedCells="1"/>
  <mergeCells count="82">
    <mergeCell ref="I75:I76"/>
    <mergeCell ref="J75:J76"/>
    <mergeCell ref="E24:E27"/>
    <mergeCell ref="G23:G27"/>
    <mergeCell ref="H23:H27"/>
    <mergeCell ref="E66:E67"/>
    <mergeCell ref="G65:G67"/>
    <mergeCell ref="H65:H67"/>
    <mergeCell ref="E75:E76"/>
    <mergeCell ref="F75:F76"/>
    <mergeCell ref="G74:G76"/>
    <mergeCell ref="J54:J55"/>
    <mergeCell ref="E40:E47"/>
    <mergeCell ref="E50:E51"/>
    <mergeCell ref="G49:G51"/>
    <mergeCell ref="H49:H51"/>
    <mergeCell ref="D74:D76"/>
    <mergeCell ref="B69:B76"/>
    <mergeCell ref="H74:H76"/>
    <mergeCell ref="B53:B67"/>
    <mergeCell ref="D65:D67"/>
    <mergeCell ref="D53:D56"/>
    <mergeCell ref="G53:G56"/>
    <mergeCell ref="E62:E63"/>
    <mergeCell ref="G61:G63"/>
    <mergeCell ref="H53:H56"/>
    <mergeCell ref="H61:H63"/>
    <mergeCell ref="E54:E56"/>
    <mergeCell ref="H4:J4"/>
    <mergeCell ref="H5:J5"/>
    <mergeCell ref="F84:G84"/>
    <mergeCell ref="H12:H16"/>
    <mergeCell ref="G12:G16"/>
    <mergeCell ref="G18:G21"/>
    <mergeCell ref="H18:H21"/>
    <mergeCell ref="F80:G80"/>
    <mergeCell ref="H29:H32"/>
    <mergeCell ref="G29:G32"/>
    <mergeCell ref="G34:G37"/>
    <mergeCell ref="H34:H37"/>
    <mergeCell ref="I8:J8"/>
    <mergeCell ref="I35:I36"/>
    <mergeCell ref="J35:J36"/>
    <mergeCell ref="I54:I55"/>
    <mergeCell ref="K12:K14"/>
    <mergeCell ref="K18:K19"/>
    <mergeCell ref="K29:K30"/>
    <mergeCell ref="K61:K62"/>
    <mergeCell ref="K39:K52"/>
    <mergeCell ref="K53:K54"/>
    <mergeCell ref="I12:I13"/>
    <mergeCell ref="J12:J13"/>
    <mergeCell ref="B89:F89"/>
    <mergeCell ref="F82:G82"/>
    <mergeCell ref="D61:D63"/>
    <mergeCell ref="D69:D72"/>
    <mergeCell ref="E70:E72"/>
    <mergeCell ref="G69:G72"/>
    <mergeCell ref="E12:E13"/>
    <mergeCell ref="D58:D59"/>
    <mergeCell ref="G58:G59"/>
    <mergeCell ref="H58:H59"/>
    <mergeCell ref="E14:E16"/>
    <mergeCell ref="D12:D16"/>
    <mergeCell ref="H69:H72"/>
    <mergeCell ref="F54:F55"/>
    <mergeCell ref="B8:H8"/>
    <mergeCell ref="F35:F36"/>
    <mergeCell ref="E19:E21"/>
    <mergeCell ref="D18:D21"/>
    <mergeCell ref="E30:E32"/>
    <mergeCell ref="D29:D32"/>
    <mergeCell ref="D34:D37"/>
    <mergeCell ref="B29:B51"/>
    <mergeCell ref="D39:D47"/>
    <mergeCell ref="D49:D51"/>
    <mergeCell ref="D23:D27"/>
    <mergeCell ref="B12:B27"/>
    <mergeCell ref="F12:F13"/>
    <mergeCell ref="E35:E37"/>
    <mergeCell ref="G39:G47"/>
    <mergeCell ref="H39:H47"/>
  </mergeCells>
  <pageMargins left="0.7" right="0.7" top="0.75" bottom="0.75" header="0.3" footer="0.3"/>
  <pageSetup paperSize="8"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Y51"/>
  <sheetViews>
    <sheetView showGridLines="0" showRowColHeaders="0" zoomScale="75" zoomScaleNormal="75" workbookViewId="0">
      <selection activeCell="J19" sqref="J19:K20"/>
    </sheetView>
  </sheetViews>
  <sheetFormatPr baseColWidth="10" defaultRowHeight="15" x14ac:dyDescent="0.25"/>
  <cols>
    <col min="1" max="1" width="1.7109375" style="185" customWidth="1"/>
    <col min="2" max="2" width="2.7109375" style="185" customWidth="1"/>
    <col min="3" max="3" width="11.42578125" style="185"/>
    <col min="4" max="5" width="7.42578125" style="185" customWidth="1"/>
    <col min="6" max="6" width="0.85546875" style="192" customWidth="1"/>
    <col min="7" max="8" width="15.7109375" style="185" customWidth="1"/>
    <col min="9" max="9" width="0.28515625" style="186" customWidth="1"/>
    <col min="10" max="11" width="15.7109375" style="185" customWidth="1"/>
    <col min="12" max="12" width="0.28515625" style="186" customWidth="1"/>
    <col min="13" max="14" width="15.7109375" style="185" customWidth="1"/>
    <col min="15" max="15" width="0.28515625" style="186" customWidth="1"/>
    <col min="16" max="16" width="11.42578125" style="186" customWidth="1"/>
    <col min="17" max="17" width="37.7109375" style="186" customWidth="1"/>
    <col min="18" max="18" width="0.28515625" style="186" customWidth="1"/>
    <col min="19" max="19" width="11.42578125" style="185"/>
    <col min="20" max="20" width="50.7109375" style="185" customWidth="1"/>
    <col min="21" max="21" width="12.7109375" style="185" customWidth="1"/>
    <col min="22" max="23" width="25.7109375" style="185" customWidth="1"/>
    <col min="24" max="24" width="3.28515625" style="185" customWidth="1"/>
    <col min="25" max="16384" width="11.42578125" style="185"/>
  </cols>
  <sheetData>
    <row r="2" spans="2:24" ht="23.25" customHeight="1" x14ac:dyDescent="0.25">
      <c r="Q2" s="296"/>
      <c r="R2" s="296"/>
      <c r="S2" s="187"/>
      <c r="T2" s="187"/>
      <c r="U2" s="187"/>
      <c r="V2" s="187"/>
      <c r="W2" s="297"/>
    </row>
    <row r="3" spans="2:24" ht="15" customHeight="1" x14ac:dyDescent="0.25">
      <c r="Q3" s="188"/>
      <c r="R3" s="188"/>
      <c r="S3" s="187"/>
      <c r="T3" s="187"/>
      <c r="U3" s="187"/>
      <c r="V3" s="187"/>
      <c r="W3" s="187"/>
    </row>
    <row r="4" spans="2:24" ht="15" customHeight="1" x14ac:dyDescent="0.25">
      <c r="Q4" s="188"/>
      <c r="R4" s="188"/>
      <c r="S4" s="187"/>
      <c r="T4" s="187"/>
      <c r="U4" s="187"/>
      <c r="V4" s="187"/>
      <c r="W4" s="187"/>
    </row>
    <row r="5" spans="2:24" ht="15" customHeight="1" x14ac:dyDescent="0.25">
      <c r="Q5" s="188"/>
      <c r="R5" s="188"/>
      <c r="S5" s="187"/>
      <c r="T5" s="187"/>
      <c r="U5" s="187"/>
      <c r="V5" s="187"/>
      <c r="W5" s="187"/>
    </row>
    <row r="6" spans="2:24" ht="15" customHeight="1" x14ac:dyDescent="0.35">
      <c r="D6" s="192"/>
      <c r="E6" s="192"/>
      <c r="G6" s="298"/>
      <c r="H6" s="299"/>
      <c r="I6" s="300"/>
      <c r="Q6" s="188"/>
      <c r="R6" s="188"/>
      <c r="S6" s="187"/>
      <c r="T6" s="187"/>
      <c r="U6" s="187"/>
      <c r="V6" s="187"/>
      <c r="W6" s="187"/>
    </row>
    <row r="7" spans="2:24" ht="3.95" customHeight="1" x14ac:dyDescent="0.25">
      <c r="D7" s="192"/>
      <c r="E7" s="192"/>
    </row>
    <row r="8" spans="2:24" ht="30" customHeight="1" x14ac:dyDescent="0.25">
      <c r="B8" s="675" t="s">
        <v>7</v>
      </c>
      <c r="C8" s="675"/>
      <c r="D8" s="675"/>
      <c r="E8" s="675"/>
      <c r="F8" s="675"/>
      <c r="G8" s="675"/>
      <c r="H8" s="675"/>
      <c r="I8" s="675"/>
      <c r="J8" s="675"/>
      <c r="K8" s="675"/>
      <c r="L8" s="675"/>
      <c r="M8" s="675"/>
      <c r="N8" s="675"/>
      <c r="O8" s="675"/>
      <c r="P8" s="193"/>
      <c r="Q8" s="301"/>
      <c r="R8" s="301"/>
      <c r="S8" s="676" t="s">
        <v>473</v>
      </c>
      <c r="T8" s="676"/>
      <c r="U8" s="676"/>
      <c r="V8" s="676"/>
      <c r="W8" s="676"/>
      <c r="X8" s="676"/>
    </row>
    <row r="9" spans="2:24" ht="15" customHeight="1" x14ac:dyDescent="0.25"/>
    <row r="10" spans="2:24" ht="3.95" customHeight="1" x14ac:dyDescent="0.25"/>
    <row r="11" spans="2:24" ht="15.75" thickBot="1" x14ac:dyDescent="0.3"/>
    <row r="12" spans="2:24" s="197" customFormat="1" ht="24.95" customHeight="1" x14ac:dyDescent="0.25">
      <c r="B12" s="640" t="s">
        <v>25</v>
      </c>
      <c r="C12" s="641"/>
      <c r="D12" s="641"/>
      <c r="E12" s="442"/>
      <c r="F12" s="442"/>
      <c r="G12" s="200"/>
      <c r="H12" s="200"/>
      <c r="I12" s="201"/>
      <c r="J12" s="200"/>
      <c r="K12" s="200"/>
      <c r="L12" s="201"/>
      <c r="M12" s="200"/>
      <c r="N12" s="200"/>
      <c r="O12" s="201"/>
      <c r="P12" s="201"/>
      <c r="Q12" s="201"/>
      <c r="R12" s="201"/>
      <c r="S12" s="200"/>
      <c r="T12" s="200"/>
      <c r="U12" s="200"/>
      <c r="V12" s="200"/>
      <c r="W12" s="200"/>
      <c r="X12" s="302"/>
    </row>
    <row r="13" spans="2:24" ht="15.95" customHeight="1" x14ac:dyDescent="0.25">
      <c r="B13" s="303"/>
      <c r="C13" s="279"/>
      <c r="D13" s="279"/>
      <c r="E13" s="304"/>
      <c r="F13" s="304"/>
      <c r="G13" s="186"/>
      <c r="H13" s="207"/>
      <c r="J13" s="207"/>
      <c r="K13" s="207"/>
      <c r="M13" s="207"/>
      <c r="N13" s="207"/>
      <c r="S13" s="207"/>
      <c r="T13" s="207"/>
      <c r="U13" s="207"/>
      <c r="V13" s="207"/>
      <c r="W13" s="207"/>
      <c r="X13" s="305"/>
    </row>
    <row r="14" spans="2:24" ht="24.95" customHeight="1" x14ac:dyDescent="0.25">
      <c r="B14" s="206"/>
      <c r="C14" s="207"/>
      <c r="D14" s="207"/>
      <c r="E14" s="207"/>
      <c r="F14" s="186"/>
      <c r="G14" s="207"/>
      <c r="H14" s="207"/>
      <c r="J14" s="207"/>
      <c r="K14" s="207"/>
      <c r="M14" s="207"/>
      <c r="N14" s="207"/>
      <c r="S14" s="207"/>
      <c r="T14" s="207"/>
      <c r="U14" s="207"/>
      <c r="V14" s="216" t="s">
        <v>26</v>
      </c>
      <c r="W14" s="216" t="s">
        <v>27</v>
      </c>
      <c r="X14" s="305"/>
    </row>
    <row r="15" spans="2:24" ht="2.1" customHeight="1" x14ac:dyDescent="0.25">
      <c r="B15" s="206"/>
      <c r="C15" s="207"/>
      <c r="D15" s="207"/>
      <c r="E15" s="207"/>
      <c r="F15" s="186"/>
      <c r="G15" s="207"/>
      <c r="H15" s="207"/>
      <c r="J15" s="207"/>
      <c r="K15" s="207"/>
      <c r="M15" s="207"/>
      <c r="N15" s="207"/>
      <c r="S15" s="207"/>
      <c r="T15" s="207"/>
      <c r="U15" s="207"/>
      <c r="V15" s="278"/>
      <c r="W15" s="278"/>
      <c r="X15" s="305"/>
    </row>
    <row r="16" spans="2:24" ht="15" customHeight="1" x14ac:dyDescent="0.25">
      <c r="B16" s="206"/>
      <c r="C16" s="186"/>
      <c r="D16" s="186"/>
      <c r="E16" s="186"/>
      <c r="F16" s="186"/>
      <c r="G16" s="642" t="s">
        <v>320</v>
      </c>
      <c r="H16" s="642"/>
      <c r="I16" s="283"/>
      <c r="J16" s="642" t="s">
        <v>268</v>
      </c>
      <c r="K16" s="642"/>
      <c r="L16" s="283"/>
      <c r="M16" s="642" t="s">
        <v>267</v>
      </c>
      <c r="N16" s="642"/>
      <c r="O16" s="283"/>
      <c r="P16" s="643" t="s">
        <v>270</v>
      </c>
      <c r="Q16" s="644"/>
      <c r="R16" s="319"/>
      <c r="S16" s="642" t="s">
        <v>292</v>
      </c>
      <c r="T16" s="642"/>
      <c r="U16" s="207"/>
      <c r="V16" s="649" t="s">
        <v>239</v>
      </c>
      <c r="W16" s="649" t="s">
        <v>609</v>
      </c>
      <c r="X16" s="305"/>
    </row>
    <row r="17" spans="2:24" ht="35.25" customHeight="1" x14ac:dyDescent="0.25">
      <c r="B17" s="206"/>
      <c r="C17" s="186"/>
      <c r="D17" s="186"/>
      <c r="E17" s="186"/>
      <c r="F17" s="186"/>
      <c r="G17" s="642"/>
      <c r="H17" s="642"/>
      <c r="I17" s="283"/>
      <c r="J17" s="642"/>
      <c r="K17" s="642"/>
      <c r="L17" s="283"/>
      <c r="M17" s="642"/>
      <c r="N17" s="642"/>
      <c r="O17" s="283"/>
      <c r="P17" s="643"/>
      <c r="Q17" s="644"/>
      <c r="R17" s="319"/>
      <c r="S17" s="642"/>
      <c r="T17" s="642"/>
      <c r="U17" s="207"/>
      <c r="V17" s="649"/>
      <c r="W17" s="649"/>
      <c r="X17" s="305"/>
    </row>
    <row r="18" spans="2:24" ht="3" customHeight="1" x14ac:dyDescent="0.25">
      <c r="B18" s="206"/>
      <c r="C18" s="186"/>
      <c r="D18" s="186"/>
      <c r="E18" s="186"/>
      <c r="F18" s="186"/>
      <c r="G18" s="272"/>
      <c r="H18" s="272"/>
      <c r="I18" s="272"/>
      <c r="J18" s="272"/>
      <c r="K18" s="272"/>
      <c r="L18" s="272"/>
      <c r="M18" s="272"/>
      <c r="N18" s="272"/>
      <c r="O18" s="272"/>
      <c r="P18" s="272"/>
      <c r="Q18" s="272"/>
      <c r="R18" s="272"/>
      <c r="S18" s="288"/>
      <c r="T18" s="288"/>
      <c r="U18" s="186"/>
      <c r="V18" s="285"/>
      <c r="W18" s="285"/>
      <c r="X18" s="305"/>
    </row>
    <row r="19" spans="2:24" ht="24.95" customHeight="1" x14ac:dyDescent="0.25">
      <c r="B19" s="206"/>
      <c r="C19" s="646" t="s">
        <v>186</v>
      </c>
      <c r="D19" s="646"/>
      <c r="E19" s="646"/>
      <c r="F19" s="288"/>
      <c r="G19" s="630">
        <v>16</v>
      </c>
      <c r="H19" s="647"/>
      <c r="I19" s="82"/>
      <c r="J19" s="648"/>
      <c r="K19" s="648"/>
      <c r="L19" s="82"/>
      <c r="M19" s="627">
        <f>J19*G19</f>
        <v>0</v>
      </c>
      <c r="N19" s="627"/>
      <c r="O19" s="82"/>
      <c r="P19" s="625"/>
      <c r="Q19" s="626"/>
      <c r="R19" s="321"/>
      <c r="S19" s="625"/>
      <c r="T19" s="626"/>
      <c r="U19" s="207"/>
      <c r="V19" s="630" t="s">
        <v>28</v>
      </c>
      <c r="W19" s="624" t="s">
        <v>266</v>
      </c>
      <c r="X19" s="305"/>
    </row>
    <row r="20" spans="2:24" ht="24.95" customHeight="1" x14ac:dyDescent="0.25">
      <c r="B20" s="206"/>
      <c r="C20" s="646"/>
      <c r="D20" s="646"/>
      <c r="E20" s="646"/>
      <c r="F20" s="288"/>
      <c r="G20" s="630"/>
      <c r="H20" s="647"/>
      <c r="I20" s="82"/>
      <c r="J20" s="648"/>
      <c r="K20" s="648"/>
      <c r="L20" s="82"/>
      <c r="M20" s="627"/>
      <c r="N20" s="627"/>
      <c r="O20" s="82"/>
      <c r="P20" s="625"/>
      <c r="Q20" s="626"/>
      <c r="R20" s="321"/>
      <c r="S20" s="625"/>
      <c r="T20" s="626"/>
      <c r="U20" s="207"/>
      <c r="V20" s="630"/>
      <c r="W20" s="624"/>
      <c r="X20" s="305"/>
    </row>
    <row r="21" spans="2:24" s="186" customFormat="1" ht="3.95" customHeight="1" x14ac:dyDescent="0.25">
      <c r="B21" s="237"/>
      <c r="C21" s="288"/>
      <c r="D21" s="288"/>
      <c r="E21" s="288"/>
      <c r="F21" s="288"/>
      <c r="G21" s="126"/>
      <c r="H21" s="126"/>
      <c r="I21" s="126"/>
      <c r="J21" s="127"/>
      <c r="K21" s="127"/>
      <c r="L21" s="126"/>
      <c r="M21" s="127"/>
      <c r="N21" s="127"/>
      <c r="O21" s="126"/>
      <c r="P21" s="126"/>
      <c r="Q21" s="196"/>
      <c r="R21" s="196"/>
      <c r="S21" s="307"/>
      <c r="T21" s="307"/>
      <c r="V21" s="126"/>
      <c r="W21" s="126"/>
      <c r="X21" s="308"/>
    </row>
    <row r="22" spans="2:24" ht="24.95" customHeight="1" x14ac:dyDescent="0.25">
      <c r="B22" s="206"/>
      <c r="C22" s="646" t="s">
        <v>187</v>
      </c>
      <c r="D22" s="646"/>
      <c r="E22" s="646"/>
      <c r="F22" s="288"/>
      <c r="G22" s="669">
        <v>16</v>
      </c>
      <c r="H22" s="670"/>
      <c r="I22" s="126"/>
      <c r="J22" s="671"/>
      <c r="K22" s="672"/>
      <c r="L22" s="126"/>
      <c r="M22" s="673">
        <f t="shared" ref="M22" si="0">J22*G22</f>
        <v>0</v>
      </c>
      <c r="N22" s="674"/>
      <c r="O22" s="126"/>
      <c r="P22" s="635" t="str">
        <f>IFERROR(M19/M22,"")</f>
        <v/>
      </c>
      <c r="Q22" s="631" t="s">
        <v>526</v>
      </c>
      <c r="R22" s="236"/>
      <c r="S22" s="638">
        <f>M19-M22</f>
        <v>0</v>
      </c>
      <c r="T22" s="631" t="s">
        <v>528</v>
      </c>
      <c r="U22" s="207"/>
      <c r="V22" s="623" t="s">
        <v>28</v>
      </c>
      <c r="W22" s="645" t="s">
        <v>266</v>
      </c>
      <c r="X22" s="305"/>
    </row>
    <row r="23" spans="2:24" ht="24.95" customHeight="1" x14ac:dyDescent="0.25">
      <c r="B23" s="206"/>
      <c r="C23" s="646"/>
      <c r="D23" s="646"/>
      <c r="E23" s="646"/>
      <c r="F23" s="288"/>
      <c r="G23" s="651"/>
      <c r="H23" s="652"/>
      <c r="I23" s="126"/>
      <c r="J23" s="655"/>
      <c r="K23" s="656"/>
      <c r="L23" s="126"/>
      <c r="M23" s="659"/>
      <c r="N23" s="660"/>
      <c r="O23" s="126"/>
      <c r="P23" s="681"/>
      <c r="Q23" s="632"/>
      <c r="R23" s="236"/>
      <c r="S23" s="679"/>
      <c r="T23" s="634"/>
      <c r="U23" s="207"/>
      <c r="V23" s="617"/>
      <c r="W23" s="618"/>
      <c r="X23" s="305"/>
    </row>
    <row r="24" spans="2:24" ht="24.95" customHeight="1" x14ac:dyDescent="0.25">
      <c r="B24" s="206"/>
      <c r="C24" s="667" t="s">
        <v>188</v>
      </c>
      <c r="D24" s="667"/>
      <c r="E24" s="667"/>
      <c r="F24" s="288"/>
      <c r="G24" s="651">
        <v>16</v>
      </c>
      <c r="H24" s="652"/>
      <c r="I24" s="126"/>
      <c r="J24" s="655"/>
      <c r="K24" s="656"/>
      <c r="L24" s="126"/>
      <c r="M24" s="659">
        <f t="shared" ref="M24" si="1">J24*G24</f>
        <v>0</v>
      </c>
      <c r="N24" s="660"/>
      <c r="O24" s="126"/>
      <c r="P24" s="637" t="str">
        <f>IFERROR(M19/M24,"")</f>
        <v/>
      </c>
      <c r="Q24" s="633" t="s">
        <v>525</v>
      </c>
      <c r="R24" s="236"/>
      <c r="S24" s="680">
        <f>M19-M24</f>
        <v>0</v>
      </c>
      <c r="T24" s="633" t="s">
        <v>293</v>
      </c>
      <c r="U24" s="207"/>
      <c r="V24" s="617" t="s">
        <v>28</v>
      </c>
      <c r="W24" s="618" t="s">
        <v>266</v>
      </c>
      <c r="X24" s="305"/>
    </row>
    <row r="25" spans="2:24" ht="24.95" customHeight="1" x14ac:dyDescent="0.25">
      <c r="B25" s="206"/>
      <c r="C25" s="668"/>
      <c r="D25" s="668"/>
      <c r="E25" s="668"/>
      <c r="F25" s="288"/>
      <c r="G25" s="651"/>
      <c r="H25" s="652"/>
      <c r="I25" s="126"/>
      <c r="J25" s="655"/>
      <c r="K25" s="656"/>
      <c r="L25" s="126"/>
      <c r="M25" s="659"/>
      <c r="N25" s="660"/>
      <c r="O25" s="126"/>
      <c r="P25" s="636"/>
      <c r="Q25" s="634"/>
      <c r="R25" s="236"/>
      <c r="S25" s="679"/>
      <c r="T25" s="634"/>
      <c r="U25" s="207"/>
      <c r="V25" s="617"/>
      <c r="W25" s="618"/>
      <c r="X25" s="305"/>
    </row>
    <row r="26" spans="2:24" ht="24.95" customHeight="1" x14ac:dyDescent="0.25">
      <c r="B26" s="206"/>
      <c r="C26" s="646" t="s">
        <v>189</v>
      </c>
      <c r="D26" s="646"/>
      <c r="E26" s="646"/>
      <c r="F26" s="288"/>
      <c r="G26" s="651">
        <v>16</v>
      </c>
      <c r="H26" s="652"/>
      <c r="I26" s="126"/>
      <c r="J26" s="655"/>
      <c r="K26" s="656"/>
      <c r="L26" s="126"/>
      <c r="M26" s="659">
        <f t="shared" ref="M26" si="2">J26*G26</f>
        <v>0</v>
      </c>
      <c r="N26" s="660"/>
      <c r="O26" s="126"/>
      <c r="P26" s="637" t="str">
        <f>IFERROR(M19/M26,"")</f>
        <v/>
      </c>
      <c r="Q26" s="633" t="s">
        <v>527</v>
      </c>
      <c r="R26" s="236"/>
      <c r="S26" s="680">
        <f>M19-M26</f>
        <v>0</v>
      </c>
      <c r="T26" s="632" t="s">
        <v>529</v>
      </c>
      <c r="U26" s="207"/>
      <c r="V26" s="617" t="s">
        <v>28</v>
      </c>
      <c r="W26" s="618" t="s">
        <v>266</v>
      </c>
      <c r="X26" s="305"/>
    </row>
    <row r="27" spans="2:24" ht="24.95" customHeight="1" x14ac:dyDescent="0.25">
      <c r="B27" s="206"/>
      <c r="C27" s="646"/>
      <c r="D27" s="646"/>
      <c r="E27" s="646"/>
      <c r="F27" s="288"/>
      <c r="G27" s="653"/>
      <c r="H27" s="654"/>
      <c r="I27" s="126"/>
      <c r="J27" s="657"/>
      <c r="K27" s="658"/>
      <c r="L27" s="126"/>
      <c r="M27" s="661"/>
      <c r="N27" s="662"/>
      <c r="O27" s="126"/>
      <c r="P27" s="666"/>
      <c r="Q27" s="665"/>
      <c r="R27" s="236"/>
      <c r="S27" s="678"/>
      <c r="T27" s="665"/>
      <c r="U27" s="207"/>
      <c r="V27" s="664"/>
      <c r="W27" s="650"/>
      <c r="X27" s="305"/>
    </row>
    <row r="28" spans="2:24" x14ac:dyDescent="0.25">
      <c r="B28" s="237"/>
      <c r="C28" s="288"/>
      <c r="D28" s="288"/>
      <c r="E28" s="288"/>
      <c r="F28" s="288"/>
      <c r="G28" s="126"/>
      <c r="H28" s="184"/>
      <c r="I28" s="126"/>
      <c r="J28" s="184"/>
      <c r="K28" s="184"/>
      <c r="L28" s="126"/>
      <c r="M28" s="184"/>
      <c r="N28" s="184"/>
      <c r="O28" s="126"/>
      <c r="P28" s="126"/>
      <c r="Q28" s="236"/>
      <c r="R28" s="236"/>
      <c r="S28" s="243"/>
      <c r="T28" s="243"/>
      <c r="U28" s="207"/>
      <c r="V28" s="184"/>
      <c r="W28" s="184"/>
      <c r="X28" s="305"/>
    </row>
    <row r="29" spans="2:24" ht="15.75" thickBot="1" x14ac:dyDescent="0.3">
      <c r="B29" s="244"/>
      <c r="C29" s="251"/>
      <c r="D29" s="251"/>
      <c r="E29" s="251"/>
      <c r="F29" s="277"/>
      <c r="G29" s="251"/>
      <c r="H29" s="251"/>
      <c r="I29" s="277"/>
      <c r="J29" s="251"/>
      <c r="K29" s="251"/>
      <c r="L29" s="277"/>
      <c r="M29" s="251"/>
      <c r="N29" s="251"/>
      <c r="O29" s="277"/>
      <c r="P29" s="277"/>
      <c r="Q29" s="277"/>
      <c r="R29" s="277"/>
      <c r="S29" s="251"/>
      <c r="T29" s="251"/>
      <c r="U29" s="251"/>
      <c r="V29" s="251"/>
      <c r="W29" s="251"/>
      <c r="X29" s="309"/>
    </row>
    <row r="33" spans="1:25" ht="15.75" thickBot="1" x14ac:dyDescent="0.3">
      <c r="A33" s="207"/>
      <c r="B33" s="207"/>
      <c r="C33" s="207"/>
      <c r="D33" s="207"/>
      <c r="E33" s="207"/>
      <c r="F33" s="186"/>
      <c r="G33" s="207"/>
      <c r="H33" s="207"/>
      <c r="J33" s="207"/>
      <c r="K33" s="207"/>
      <c r="M33" s="207"/>
      <c r="N33" s="207"/>
      <c r="S33" s="207"/>
      <c r="T33" s="207"/>
      <c r="U33" s="207"/>
      <c r="V33" s="207"/>
      <c r="W33" s="207"/>
      <c r="X33" s="207"/>
      <c r="Y33" s="207"/>
    </row>
    <row r="34" spans="1:25" ht="24.95" customHeight="1" x14ac:dyDescent="0.25">
      <c r="A34" s="207"/>
      <c r="B34" s="640" t="s">
        <v>29</v>
      </c>
      <c r="C34" s="641"/>
      <c r="D34" s="641"/>
      <c r="E34" s="442"/>
      <c r="F34" s="442"/>
      <c r="G34" s="258"/>
      <c r="H34" s="258"/>
      <c r="I34" s="259"/>
      <c r="J34" s="258"/>
      <c r="K34" s="258"/>
      <c r="L34" s="259"/>
      <c r="M34" s="258"/>
      <c r="N34" s="258"/>
      <c r="O34" s="259"/>
      <c r="P34" s="259"/>
      <c r="Q34" s="259"/>
      <c r="R34" s="259"/>
      <c r="S34" s="258"/>
      <c r="T34" s="258"/>
      <c r="U34" s="258"/>
      <c r="V34" s="258"/>
      <c r="W34" s="258"/>
      <c r="X34" s="336"/>
      <c r="Y34" s="207"/>
    </row>
    <row r="35" spans="1:25" ht="15.75" customHeight="1" x14ac:dyDescent="0.25">
      <c r="A35" s="207"/>
      <c r="B35" s="337"/>
      <c r="C35" s="278"/>
      <c r="D35" s="278"/>
      <c r="E35" s="304"/>
      <c r="F35" s="304"/>
      <c r="G35" s="207"/>
      <c r="H35" s="207"/>
      <c r="J35" s="207"/>
      <c r="K35" s="207"/>
      <c r="M35" s="207"/>
      <c r="N35" s="207"/>
      <c r="S35" s="207"/>
      <c r="T35" s="207"/>
      <c r="U35" s="207"/>
      <c r="V35" s="207"/>
      <c r="W35" s="207"/>
      <c r="X35" s="305"/>
      <c r="Y35" s="207"/>
    </row>
    <row r="36" spans="1:25" ht="24.95" customHeight="1" x14ac:dyDescent="0.25">
      <c r="A36" s="207"/>
      <c r="B36" s="206"/>
      <c r="C36" s="207"/>
      <c r="D36" s="207"/>
      <c r="E36" s="207"/>
      <c r="F36" s="186"/>
      <c r="G36" s="207"/>
      <c r="H36" s="207"/>
      <c r="J36" s="207"/>
      <c r="K36" s="207"/>
      <c r="M36" s="207"/>
      <c r="N36" s="207"/>
      <c r="S36" s="207"/>
      <c r="T36" s="207"/>
      <c r="U36" s="207"/>
      <c r="V36" s="216" t="s">
        <v>26</v>
      </c>
      <c r="W36" s="216" t="s">
        <v>27</v>
      </c>
      <c r="X36" s="305"/>
      <c r="Y36" s="207"/>
    </row>
    <row r="37" spans="1:25" ht="2.1" customHeight="1" x14ac:dyDescent="0.25">
      <c r="A37" s="207"/>
      <c r="B37" s="206"/>
      <c r="C37" s="207"/>
      <c r="D37" s="207"/>
      <c r="E37" s="207"/>
      <c r="F37" s="186"/>
      <c r="G37" s="207"/>
      <c r="H37" s="207"/>
      <c r="J37" s="207"/>
      <c r="K37" s="207"/>
      <c r="M37" s="207"/>
      <c r="N37" s="207"/>
      <c r="S37" s="207"/>
      <c r="T37" s="207"/>
      <c r="U37" s="207"/>
      <c r="V37" s="278"/>
      <c r="W37" s="278"/>
      <c r="X37" s="305"/>
      <c r="Y37" s="207"/>
    </row>
    <row r="38" spans="1:25" ht="15" customHeight="1" x14ac:dyDescent="0.25">
      <c r="A38" s="207"/>
      <c r="B38" s="206"/>
      <c r="C38" s="186"/>
      <c r="D38" s="186"/>
      <c r="E38" s="186"/>
      <c r="F38" s="186"/>
      <c r="G38" s="642" t="s">
        <v>321</v>
      </c>
      <c r="H38" s="642"/>
      <c r="I38" s="272"/>
      <c r="J38" s="642" t="s">
        <v>322</v>
      </c>
      <c r="K38" s="642"/>
      <c r="L38" s="283"/>
      <c r="M38" s="642" t="s">
        <v>323</v>
      </c>
      <c r="N38" s="642"/>
      <c r="O38" s="283"/>
      <c r="P38" s="643" t="s">
        <v>270</v>
      </c>
      <c r="Q38" s="644"/>
      <c r="R38" s="319"/>
      <c r="S38" s="642" t="s">
        <v>294</v>
      </c>
      <c r="T38" s="642"/>
      <c r="U38" s="207"/>
      <c r="V38" s="649" t="s">
        <v>239</v>
      </c>
      <c r="W38" s="649" t="s">
        <v>609</v>
      </c>
      <c r="X38" s="305"/>
      <c r="Y38" s="207"/>
    </row>
    <row r="39" spans="1:25" ht="35.25" customHeight="1" x14ac:dyDescent="0.25">
      <c r="A39" s="207"/>
      <c r="B39" s="206"/>
      <c r="C39" s="186"/>
      <c r="D39" s="186"/>
      <c r="E39" s="186"/>
      <c r="F39" s="186"/>
      <c r="G39" s="642"/>
      <c r="H39" s="642"/>
      <c r="I39" s="272"/>
      <c r="J39" s="642"/>
      <c r="K39" s="642"/>
      <c r="L39" s="283"/>
      <c r="M39" s="642"/>
      <c r="N39" s="642"/>
      <c r="O39" s="283"/>
      <c r="P39" s="643"/>
      <c r="Q39" s="644"/>
      <c r="R39" s="319"/>
      <c r="S39" s="642"/>
      <c r="T39" s="642"/>
      <c r="U39" s="207"/>
      <c r="V39" s="649"/>
      <c r="W39" s="649"/>
      <c r="X39" s="305"/>
      <c r="Y39" s="207"/>
    </row>
    <row r="40" spans="1:25" ht="3.95" customHeight="1" x14ac:dyDescent="0.25">
      <c r="A40" s="207"/>
      <c r="B40" s="206"/>
      <c r="C40" s="186"/>
      <c r="D40" s="186"/>
      <c r="E40" s="186"/>
      <c r="F40" s="186"/>
      <c r="G40" s="272"/>
      <c r="H40" s="272"/>
      <c r="I40" s="272"/>
      <c r="J40" s="272"/>
      <c r="K40" s="272"/>
      <c r="L40" s="272"/>
      <c r="M40" s="272"/>
      <c r="N40" s="272"/>
      <c r="O40" s="272"/>
      <c r="P40" s="272"/>
      <c r="Q40" s="272"/>
      <c r="R40" s="272"/>
      <c r="S40" s="288"/>
      <c r="T40" s="288"/>
      <c r="U40" s="207"/>
      <c r="V40" s="285"/>
      <c r="W40" s="285"/>
      <c r="X40" s="305"/>
      <c r="Y40" s="207"/>
    </row>
    <row r="41" spans="1:25" ht="24.95" customHeight="1" x14ac:dyDescent="0.25">
      <c r="A41" s="207"/>
      <c r="B41" s="206"/>
      <c r="C41" s="646" t="s">
        <v>186</v>
      </c>
      <c r="D41" s="646"/>
      <c r="E41" s="646"/>
      <c r="F41" s="272"/>
      <c r="G41" s="630">
        <v>32</v>
      </c>
      <c r="H41" s="647"/>
      <c r="I41" s="126"/>
      <c r="J41" s="648"/>
      <c r="K41" s="648"/>
      <c r="L41" s="126"/>
      <c r="M41" s="627">
        <f>J41*G41</f>
        <v>0</v>
      </c>
      <c r="N41" s="627"/>
      <c r="O41" s="126"/>
      <c r="P41" s="625"/>
      <c r="Q41" s="626"/>
      <c r="R41" s="196"/>
      <c r="S41" s="625"/>
      <c r="T41" s="626"/>
      <c r="U41" s="207"/>
      <c r="V41" s="630" t="s">
        <v>28</v>
      </c>
      <c r="W41" s="624" t="s">
        <v>266</v>
      </c>
      <c r="X41" s="305"/>
      <c r="Y41" s="207"/>
    </row>
    <row r="42" spans="1:25" ht="24.95" customHeight="1" x14ac:dyDescent="0.25">
      <c r="A42" s="207"/>
      <c r="B42" s="206"/>
      <c r="C42" s="646"/>
      <c r="D42" s="646"/>
      <c r="E42" s="646"/>
      <c r="F42" s="272"/>
      <c r="G42" s="630"/>
      <c r="H42" s="647"/>
      <c r="I42" s="126"/>
      <c r="J42" s="648"/>
      <c r="K42" s="648"/>
      <c r="L42" s="126"/>
      <c r="M42" s="627"/>
      <c r="N42" s="627"/>
      <c r="O42" s="126"/>
      <c r="P42" s="625"/>
      <c r="Q42" s="626"/>
      <c r="R42" s="196"/>
      <c r="S42" s="625"/>
      <c r="T42" s="626"/>
      <c r="U42" s="207"/>
      <c r="V42" s="630"/>
      <c r="W42" s="624"/>
      <c r="X42" s="305"/>
      <c r="Y42" s="207"/>
    </row>
    <row r="43" spans="1:25" ht="3.95" customHeight="1" x14ac:dyDescent="0.25">
      <c r="A43" s="207"/>
      <c r="B43" s="206"/>
      <c r="C43" s="288"/>
      <c r="D43" s="288"/>
      <c r="E43" s="288"/>
      <c r="F43" s="272"/>
      <c r="G43" s="126"/>
      <c r="H43" s="126"/>
      <c r="I43" s="126"/>
      <c r="J43" s="127"/>
      <c r="K43" s="127"/>
      <c r="L43" s="126"/>
      <c r="M43" s="127"/>
      <c r="N43" s="127"/>
      <c r="O43" s="126"/>
      <c r="P43" s="307"/>
      <c r="Q43" s="307"/>
      <c r="R43" s="196"/>
      <c r="S43" s="307"/>
      <c r="T43" s="307"/>
      <c r="U43" s="207"/>
      <c r="V43" s="126"/>
      <c r="W43" s="126"/>
      <c r="X43" s="305"/>
      <c r="Y43" s="207"/>
    </row>
    <row r="44" spans="1:25" ht="24.95" customHeight="1" x14ac:dyDescent="0.25">
      <c r="A44" s="207"/>
      <c r="B44" s="206"/>
      <c r="C44" s="646" t="s">
        <v>187</v>
      </c>
      <c r="D44" s="646"/>
      <c r="E44" s="646"/>
      <c r="F44" s="272"/>
      <c r="G44" s="669">
        <v>32</v>
      </c>
      <c r="H44" s="670"/>
      <c r="I44" s="126"/>
      <c r="J44" s="671"/>
      <c r="K44" s="672"/>
      <c r="L44" s="126"/>
      <c r="M44" s="619">
        <f t="shared" ref="M44" si="3">J44*G44</f>
        <v>0</v>
      </c>
      <c r="N44" s="620"/>
      <c r="O44" s="126"/>
      <c r="P44" s="635" t="str">
        <f>IFERROR($M$41/M44,"")</f>
        <v/>
      </c>
      <c r="Q44" s="628" t="s">
        <v>530</v>
      </c>
      <c r="R44" s="236"/>
      <c r="S44" s="638">
        <f>IFERROR($M$41-M44,"")</f>
        <v>0</v>
      </c>
      <c r="T44" s="631" t="s">
        <v>533</v>
      </c>
      <c r="U44" s="207"/>
      <c r="V44" s="623" t="s">
        <v>28</v>
      </c>
      <c r="W44" s="645" t="s">
        <v>266</v>
      </c>
      <c r="X44" s="305"/>
      <c r="Y44" s="207"/>
    </row>
    <row r="45" spans="1:25" ht="24.95" customHeight="1" x14ac:dyDescent="0.25">
      <c r="A45" s="207"/>
      <c r="B45" s="206"/>
      <c r="C45" s="646"/>
      <c r="D45" s="646"/>
      <c r="E45" s="646"/>
      <c r="F45" s="272"/>
      <c r="G45" s="651"/>
      <c r="H45" s="652"/>
      <c r="I45" s="126"/>
      <c r="J45" s="655"/>
      <c r="K45" s="656"/>
      <c r="L45" s="126"/>
      <c r="M45" s="621"/>
      <c r="N45" s="622"/>
      <c r="O45" s="126"/>
      <c r="P45" s="636"/>
      <c r="Q45" s="629"/>
      <c r="R45" s="236"/>
      <c r="S45" s="639"/>
      <c r="T45" s="632"/>
      <c r="U45" s="207"/>
      <c r="V45" s="617"/>
      <c r="W45" s="618"/>
      <c r="X45" s="305"/>
      <c r="Y45" s="207"/>
    </row>
    <row r="46" spans="1:25" ht="24.95" customHeight="1" x14ac:dyDescent="0.25">
      <c r="A46" s="207"/>
      <c r="B46" s="206"/>
      <c r="C46" s="667" t="s">
        <v>188</v>
      </c>
      <c r="D46" s="667"/>
      <c r="E46" s="667"/>
      <c r="F46" s="272"/>
      <c r="G46" s="651">
        <v>32</v>
      </c>
      <c r="H46" s="652"/>
      <c r="I46" s="126"/>
      <c r="J46" s="655"/>
      <c r="K46" s="656"/>
      <c r="L46" s="126"/>
      <c r="M46" s="659">
        <f t="shared" ref="M46" si="4">J46*G46</f>
        <v>0</v>
      </c>
      <c r="N46" s="660"/>
      <c r="O46" s="126"/>
      <c r="P46" s="637" t="str">
        <f>IFERROR($M$41/M46,"")</f>
        <v/>
      </c>
      <c r="Q46" s="629" t="s">
        <v>531</v>
      </c>
      <c r="R46" s="236"/>
      <c r="S46" s="677">
        <f t="shared" ref="S46" si="5">IFERROR($M$41-M46,"")</f>
        <v>0</v>
      </c>
      <c r="T46" s="633" t="s">
        <v>293</v>
      </c>
      <c r="U46" s="207"/>
      <c r="V46" s="617" t="s">
        <v>28</v>
      </c>
      <c r="W46" s="618" t="s">
        <v>266</v>
      </c>
      <c r="X46" s="305"/>
      <c r="Y46" s="207"/>
    </row>
    <row r="47" spans="1:25" ht="24.95" customHeight="1" x14ac:dyDescent="0.25">
      <c r="A47" s="207"/>
      <c r="B47" s="206"/>
      <c r="C47" s="668"/>
      <c r="D47" s="668"/>
      <c r="E47" s="668"/>
      <c r="F47" s="272"/>
      <c r="G47" s="651"/>
      <c r="H47" s="652"/>
      <c r="I47" s="126"/>
      <c r="J47" s="655"/>
      <c r="K47" s="656"/>
      <c r="L47" s="126"/>
      <c r="M47" s="659"/>
      <c r="N47" s="660"/>
      <c r="O47" s="126"/>
      <c r="P47" s="636"/>
      <c r="Q47" s="629"/>
      <c r="R47" s="236"/>
      <c r="S47" s="639"/>
      <c r="T47" s="634"/>
      <c r="U47" s="207"/>
      <c r="V47" s="617"/>
      <c r="W47" s="618"/>
      <c r="X47" s="305"/>
      <c r="Y47" s="207"/>
    </row>
    <row r="48" spans="1:25" ht="24.95" customHeight="1" x14ac:dyDescent="0.25">
      <c r="A48" s="207"/>
      <c r="B48" s="206"/>
      <c r="C48" s="646" t="s">
        <v>189</v>
      </c>
      <c r="D48" s="646"/>
      <c r="E48" s="646"/>
      <c r="F48" s="272"/>
      <c r="G48" s="651">
        <v>32</v>
      </c>
      <c r="H48" s="652"/>
      <c r="I48" s="126"/>
      <c r="J48" s="655"/>
      <c r="K48" s="656"/>
      <c r="L48" s="126"/>
      <c r="M48" s="659">
        <f t="shared" ref="M48" si="6">J48*G48</f>
        <v>0</v>
      </c>
      <c r="N48" s="660"/>
      <c r="O48" s="126"/>
      <c r="P48" s="637" t="str">
        <f>IFERROR($M$41/M48,"")</f>
        <v/>
      </c>
      <c r="Q48" s="629" t="s">
        <v>532</v>
      </c>
      <c r="R48" s="236"/>
      <c r="S48" s="677">
        <f t="shared" ref="S48" si="7">IFERROR($M$41-M48,"")</f>
        <v>0</v>
      </c>
      <c r="T48" s="632" t="s">
        <v>534</v>
      </c>
      <c r="U48" s="207"/>
      <c r="V48" s="617" t="s">
        <v>28</v>
      </c>
      <c r="W48" s="618" t="s">
        <v>266</v>
      </c>
      <c r="X48" s="305"/>
      <c r="Y48" s="207"/>
    </row>
    <row r="49" spans="1:25" ht="24.95" customHeight="1" x14ac:dyDescent="0.25">
      <c r="A49" s="207"/>
      <c r="B49" s="206"/>
      <c r="C49" s="646"/>
      <c r="D49" s="646"/>
      <c r="E49" s="646"/>
      <c r="F49" s="272"/>
      <c r="G49" s="653"/>
      <c r="H49" s="654"/>
      <c r="I49" s="126"/>
      <c r="J49" s="657"/>
      <c r="K49" s="658"/>
      <c r="L49" s="126"/>
      <c r="M49" s="661"/>
      <c r="N49" s="662"/>
      <c r="O49" s="126"/>
      <c r="P49" s="666"/>
      <c r="Q49" s="663"/>
      <c r="R49" s="236"/>
      <c r="S49" s="678"/>
      <c r="T49" s="665"/>
      <c r="U49" s="207"/>
      <c r="V49" s="664"/>
      <c r="W49" s="650"/>
      <c r="X49" s="305"/>
      <c r="Y49" s="207"/>
    </row>
    <row r="50" spans="1:25" x14ac:dyDescent="0.25">
      <c r="A50" s="207"/>
      <c r="B50" s="206"/>
      <c r="C50" s="233"/>
      <c r="D50" s="233"/>
      <c r="E50" s="233"/>
      <c r="F50" s="272"/>
      <c r="G50" s="184"/>
      <c r="H50" s="184"/>
      <c r="I50" s="126"/>
      <c r="J50" s="184"/>
      <c r="K50" s="184"/>
      <c r="L50" s="126"/>
      <c r="M50" s="184"/>
      <c r="N50" s="184"/>
      <c r="O50" s="126"/>
      <c r="P50" s="126"/>
      <c r="Q50" s="236"/>
      <c r="R50" s="236"/>
      <c r="S50" s="243"/>
      <c r="T50" s="243"/>
      <c r="U50" s="207"/>
      <c r="V50" s="207"/>
      <c r="W50" s="207"/>
      <c r="X50" s="305"/>
      <c r="Y50" s="207"/>
    </row>
    <row r="51" spans="1:25" ht="15.75" thickBot="1" x14ac:dyDescent="0.3">
      <c r="B51" s="244"/>
      <c r="C51" s="251"/>
      <c r="D51" s="251"/>
      <c r="E51" s="251"/>
      <c r="F51" s="277"/>
      <c r="G51" s="251"/>
      <c r="H51" s="251"/>
      <c r="I51" s="277"/>
      <c r="J51" s="251"/>
      <c r="K51" s="251"/>
      <c r="L51" s="277"/>
      <c r="M51" s="251"/>
      <c r="N51" s="251"/>
      <c r="O51" s="277"/>
      <c r="P51" s="277"/>
      <c r="Q51" s="277"/>
      <c r="R51" s="277"/>
      <c r="S51" s="251"/>
      <c r="T51" s="251"/>
      <c r="U51" s="251"/>
      <c r="V51" s="251"/>
      <c r="W51" s="251"/>
      <c r="X51" s="309"/>
    </row>
  </sheetData>
  <sheetProtection password="DA6F" sheet="1" objects="1" scenarios="1" selectLockedCells="1"/>
  <mergeCells count="94">
    <mergeCell ref="S46:S47"/>
    <mergeCell ref="S48:S49"/>
    <mergeCell ref="P26:P27"/>
    <mergeCell ref="Q22:Q23"/>
    <mergeCell ref="Q24:Q25"/>
    <mergeCell ref="Q26:Q27"/>
    <mergeCell ref="S22:S23"/>
    <mergeCell ref="S24:S25"/>
    <mergeCell ref="S26:S27"/>
    <mergeCell ref="P22:P23"/>
    <mergeCell ref="P24:P25"/>
    <mergeCell ref="S38:T39"/>
    <mergeCell ref="T26:T27"/>
    <mergeCell ref="B8:O8"/>
    <mergeCell ref="S8:X8"/>
    <mergeCell ref="W16:W17"/>
    <mergeCell ref="B12:D12"/>
    <mergeCell ref="G16:H17"/>
    <mergeCell ref="J16:K17"/>
    <mergeCell ref="M16:N17"/>
    <mergeCell ref="P16:Q17"/>
    <mergeCell ref="V16:V17"/>
    <mergeCell ref="S16:T17"/>
    <mergeCell ref="C19:E20"/>
    <mergeCell ref="G19:H20"/>
    <mergeCell ref="J19:K20"/>
    <mergeCell ref="M19:N20"/>
    <mergeCell ref="P19:Q20"/>
    <mergeCell ref="V26:V27"/>
    <mergeCell ref="W26:W27"/>
    <mergeCell ref="C22:E23"/>
    <mergeCell ref="G22:H23"/>
    <mergeCell ref="J22:K23"/>
    <mergeCell ref="M22:N23"/>
    <mergeCell ref="C24:E25"/>
    <mergeCell ref="G24:H25"/>
    <mergeCell ref="J24:K25"/>
    <mergeCell ref="M24:N25"/>
    <mergeCell ref="C26:E27"/>
    <mergeCell ref="G26:H27"/>
    <mergeCell ref="J26:K27"/>
    <mergeCell ref="M26:N27"/>
    <mergeCell ref="S19:T20"/>
    <mergeCell ref="V24:V25"/>
    <mergeCell ref="W24:W25"/>
    <mergeCell ref="T22:T23"/>
    <mergeCell ref="T24:T25"/>
    <mergeCell ref="V19:V20"/>
    <mergeCell ref="W19:W20"/>
    <mergeCell ref="V22:V23"/>
    <mergeCell ref="W22:W23"/>
    <mergeCell ref="C46:E47"/>
    <mergeCell ref="G46:H47"/>
    <mergeCell ref="J46:K47"/>
    <mergeCell ref="M46:N47"/>
    <mergeCell ref="G44:H45"/>
    <mergeCell ref="J44:K45"/>
    <mergeCell ref="W48:W49"/>
    <mergeCell ref="C48:E49"/>
    <mergeCell ref="G48:H49"/>
    <mergeCell ref="J48:K49"/>
    <mergeCell ref="M48:N49"/>
    <mergeCell ref="Q48:Q49"/>
    <mergeCell ref="V48:V49"/>
    <mergeCell ref="T48:T49"/>
    <mergeCell ref="P48:P49"/>
    <mergeCell ref="W44:W45"/>
    <mergeCell ref="C41:E42"/>
    <mergeCell ref="G41:H42"/>
    <mergeCell ref="J41:K42"/>
    <mergeCell ref="V38:V39"/>
    <mergeCell ref="C44:E45"/>
    <mergeCell ref="W38:W39"/>
    <mergeCell ref="B34:D34"/>
    <mergeCell ref="G38:H39"/>
    <mergeCell ref="J38:K39"/>
    <mergeCell ref="M38:N39"/>
    <mergeCell ref="P38:Q39"/>
    <mergeCell ref="V46:V47"/>
    <mergeCell ref="W46:W47"/>
    <mergeCell ref="M44:N45"/>
    <mergeCell ref="V44:V45"/>
    <mergeCell ref="W41:W42"/>
    <mergeCell ref="S41:T42"/>
    <mergeCell ref="M41:N42"/>
    <mergeCell ref="P41:Q42"/>
    <mergeCell ref="Q44:Q45"/>
    <mergeCell ref="Q46:Q47"/>
    <mergeCell ref="V41:V42"/>
    <mergeCell ref="T44:T45"/>
    <mergeCell ref="T46:T47"/>
    <mergeCell ref="P44:P45"/>
    <mergeCell ref="P46:P47"/>
    <mergeCell ref="S44:S45"/>
  </mergeCells>
  <conditionalFormatting sqref="S22 Q21:R21 S24 Q28:R28 S19 R20">
    <cfRule type="cellIs" dxfId="584" priority="57" operator="equal">
      <formula>$U$2</formula>
    </cfRule>
  </conditionalFormatting>
  <conditionalFormatting sqref="R41:R48 Q50:R50">
    <cfRule type="cellIs" dxfId="583" priority="54" operator="equal">
      <formula>#REF!</formula>
    </cfRule>
  </conditionalFormatting>
  <conditionalFormatting sqref="S26">
    <cfRule type="cellIs" dxfId="582" priority="51" operator="equal">
      <formula>$U$2</formula>
    </cfRule>
  </conditionalFormatting>
  <conditionalFormatting sqref="R49">
    <cfRule type="cellIs" dxfId="581" priority="48" operator="equal">
      <formula>#REF!</formula>
    </cfRule>
  </conditionalFormatting>
  <conditionalFormatting sqref="R19">
    <cfRule type="cellIs" dxfId="580" priority="46" operator="equal">
      <formula>$U$2</formula>
    </cfRule>
  </conditionalFormatting>
  <conditionalFormatting sqref="S41">
    <cfRule type="cellIs" dxfId="579" priority="36" operator="equal">
      <formula>$U$2</formula>
    </cfRule>
  </conditionalFormatting>
  <conditionalFormatting sqref="P19">
    <cfRule type="cellIs" dxfId="578" priority="30" operator="equal">
      <formula>$U$2</formula>
    </cfRule>
  </conditionalFormatting>
  <conditionalFormatting sqref="P22 P24 P26">
    <cfRule type="cellIs" dxfId="577" priority="28" operator="equal">
      <formula>$U$2</formula>
    </cfRule>
  </conditionalFormatting>
  <conditionalFormatting sqref="P41">
    <cfRule type="cellIs" dxfId="576" priority="20" operator="equal">
      <formula>$U$2</formula>
    </cfRule>
  </conditionalFormatting>
  <conditionalFormatting sqref="Q22:Q23">
    <cfRule type="expression" dxfId="575" priority="12">
      <formula>$P$22=""</formula>
    </cfRule>
  </conditionalFormatting>
  <conditionalFormatting sqref="Q24:Q25">
    <cfRule type="expression" dxfId="574" priority="11">
      <formula>$P$24=""</formula>
    </cfRule>
  </conditionalFormatting>
  <conditionalFormatting sqref="Q26:Q27">
    <cfRule type="expression" dxfId="573" priority="10">
      <formula>$P$26=""</formula>
    </cfRule>
  </conditionalFormatting>
  <conditionalFormatting sqref="T22:T23">
    <cfRule type="expression" dxfId="572" priority="9">
      <formula>$P$22=""</formula>
    </cfRule>
  </conditionalFormatting>
  <conditionalFormatting sqref="T24:T25">
    <cfRule type="expression" dxfId="571" priority="8">
      <formula>$P$24=""</formula>
    </cfRule>
  </conditionalFormatting>
  <conditionalFormatting sqref="T26:T27">
    <cfRule type="expression" dxfId="570" priority="7">
      <formula>$P$26=""</formula>
    </cfRule>
  </conditionalFormatting>
  <conditionalFormatting sqref="Q44:Q45">
    <cfRule type="expression" dxfId="569" priority="6">
      <formula>$P$44=""</formula>
    </cfRule>
  </conditionalFormatting>
  <conditionalFormatting sqref="Q46:Q47">
    <cfRule type="expression" dxfId="568" priority="5">
      <formula>$P$46=""</formula>
    </cfRule>
  </conditionalFormatting>
  <conditionalFormatting sqref="Q48:Q49">
    <cfRule type="expression" dxfId="567" priority="4">
      <formula>$P$48=""</formula>
    </cfRule>
  </conditionalFormatting>
  <conditionalFormatting sqref="T44:T45">
    <cfRule type="expression" dxfId="566" priority="3">
      <formula>$P$44=""</formula>
    </cfRule>
  </conditionalFormatting>
  <conditionalFormatting sqref="T46:T47">
    <cfRule type="expression" dxfId="565" priority="2">
      <formula>$P$46=""</formula>
    </cfRule>
  </conditionalFormatting>
  <conditionalFormatting sqref="T48:T49">
    <cfRule type="expression" dxfId="564" priority="1">
      <formula>$P$48=""</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7B49C2DF-5990-4D0D-A8BF-5972F458F9DB}">
            <xm:f>NOT(ISERROR(SEARCH($M$19,S19)))</xm:f>
            <xm:f>$M$19</xm:f>
            <x14:dxf>
              <font>
                <color theme="0"/>
              </font>
            </x14:dxf>
          </x14:cfRule>
          <xm:sqref>S19:T21 S24 S22</xm:sqref>
        </x14:conditionalFormatting>
        <x14:conditionalFormatting xmlns:xm="http://schemas.microsoft.com/office/excel/2006/main">
          <x14:cfRule type="containsText" priority="53" operator="containsText" id="{25892E13-E0FD-4A33-A0D0-A858DEA0C5A2}">
            <xm:f>NOT(ISERROR(SEARCH($M$19+$M$41,S50)))</xm:f>
            <xm:f>$M$19+$M$41</xm:f>
            <x14:dxf>
              <font>
                <color theme="0"/>
              </font>
            </x14:dxf>
          </x14:cfRule>
          <xm:sqref>S50:T50</xm:sqref>
        </x14:conditionalFormatting>
        <x14:conditionalFormatting xmlns:xm="http://schemas.microsoft.com/office/excel/2006/main">
          <x14:cfRule type="containsText" priority="52" operator="containsText" id="{5C78A5F1-0099-413F-87CC-CEAA06E4222D}">
            <xm:f>NOT(ISERROR(SEARCH(#REF!,R22)))</xm:f>
            <xm:f>#REF!</xm:f>
            <x14:dxf>
              <font>
                <color theme="0"/>
              </font>
            </x14:dxf>
          </x14:cfRule>
          <xm:sqref>R22:R25</xm:sqref>
        </x14:conditionalFormatting>
        <x14:conditionalFormatting xmlns:xm="http://schemas.microsoft.com/office/excel/2006/main">
          <x14:cfRule type="containsText" priority="49" operator="containsText" id="{E73A3BD4-E775-4112-8B57-281D34607FB9}">
            <xm:f>NOT(ISERROR(SEARCH(#REF!,R26)))</xm:f>
            <xm:f>#REF!</xm:f>
            <x14:dxf>
              <font>
                <color theme="0"/>
              </font>
            </x14:dxf>
          </x14:cfRule>
          <xm:sqref>R26:R27</xm:sqref>
        </x14:conditionalFormatting>
        <x14:conditionalFormatting xmlns:xm="http://schemas.microsoft.com/office/excel/2006/main">
          <x14:cfRule type="containsText" priority="50" operator="containsText" id="{A2FCAD9C-E328-4D5F-90BF-C629D4ADD311}">
            <xm:f>NOT(ISERROR(SEARCH($M$19,S26)))</xm:f>
            <xm:f>$M$19</xm:f>
            <x14:dxf>
              <font>
                <color theme="0"/>
              </font>
            </x14:dxf>
          </x14:cfRule>
          <xm:sqref>S26</xm:sqref>
        </x14:conditionalFormatting>
        <x14:conditionalFormatting xmlns:xm="http://schemas.microsoft.com/office/excel/2006/main">
          <x14:cfRule type="containsText" priority="35" operator="containsText" id="{286C1262-1DC6-4C43-B44F-F21B685B5D7B}">
            <xm:f>NOT(ISERROR(SEARCH($M$19,S41)))</xm:f>
            <xm:f>$M$19</xm:f>
            <x14:dxf>
              <font>
                <color theme="0"/>
              </font>
            </x14:dxf>
          </x14:cfRule>
          <xm:sqref>S41:T43</xm:sqref>
        </x14:conditionalFormatting>
        <x14:conditionalFormatting xmlns:xm="http://schemas.microsoft.com/office/excel/2006/main">
          <x14:cfRule type="containsText" priority="31" operator="containsText" id="{26B35283-44BA-4178-8DB3-6B01FA416DFA}">
            <xm:f>NOT(ISERROR(SEARCH($M$41,P44)))</xm:f>
            <xm:f>$M$41</xm:f>
            <x14:dxf>
              <font>
                <color theme="0"/>
              </font>
            </x14:dxf>
          </x14:cfRule>
          <xm:sqref>S44 S46 S48 P46 P48</xm:sqref>
        </x14:conditionalFormatting>
        <x14:conditionalFormatting xmlns:xm="http://schemas.microsoft.com/office/excel/2006/main">
          <x14:cfRule type="containsText" priority="29" operator="containsText" id="{6BC68758-A679-4881-B52A-D1EC16F80320}">
            <xm:f>NOT(ISERROR(SEARCH($M$19,P19)))</xm:f>
            <xm:f>$M$19</xm:f>
            <x14:dxf>
              <font>
                <color theme="0"/>
              </font>
            </x14:dxf>
          </x14:cfRule>
          <xm:sqref>P19:Q20</xm:sqref>
        </x14:conditionalFormatting>
        <x14:conditionalFormatting xmlns:xm="http://schemas.microsoft.com/office/excel/2006/main">
          <x14:cfRule type="containsText" priority="27" operator="containsText" id="{28B8C3C8-92A3-450E-8E43-19E9DC19C669}">
            <xm:f>NOT(ISERROR(SEARCH($M$19,P22)))</xm:f>
            <xm:f>$M$19</xm:f>
            <x14:dxf>
              <font>
                <color theme="0"/>
              </font>
            </x14:dxf>
          </x14:cfRule>
          <xm:sqref>P22 P24 P26</xm:sqref>
        </x14:conditionalFormatting>
        <x14:conditionalFormatting xmlns:xm="http://schemas.microsoft.com/office/excel/2006/main">
          <x14:cfRule type="containsText" priority="19" operator="containsText" id="{57598F82-8DE3-4AA3-BA06-ABF2DBD6B264}">
            <xm:f>NOT(ISERROR(SEARCH($M$19,P41)))</xm:f>
            <xm:f>$M$19</xm:f>
            <x14:dxf>
              <font>
                <color theme="0"/>
              </font>
            </x14:dxf>
          </x14:cfRule>
          <xm:sqref>P41:Q43</xm:sqref>
        </x14:conditionalFormatting>
        <x14:conditionalFormatting xmlns:xm="http://schemas.microsoft.com/office/excel/2006/main">
          <x14:cfRule type="containsText" priority="18" operator="containsText" id="{83A29C8B-E284-4972-8A31-4160F4671973}">
            <xm:f>NOT(ISERROR(SEARCH($M$41,P44)))</xm:f>
            <xm:f>$M$41</xm:f>
            <x14:dxf>
              <font>
                <color theme="0"/>
              </font>
            </x14:dxf>
          </x14:cfRule>
          <xm:sqref>P44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Y126"/>
  <sheetViews>
    <sheetView showGridLines="0" showRowColHeaders="0" zoomScale="75" zoomScaleNormal="75" workbookViewId="0">
      <selection activeCell="J20" sqref="J20:K21"/>
    </sheetView>
  </sheetViews>
  <sheetFormatPr baseColWidth="10" defaultRowHeight="15" x14ac:dyDescent="0.25"/>
  <cols>
    <col min="1" max="1" width="1.7109375" style="185" customWidth="1"/>
    <col min="2" max="2" width="2.7109375" style="185" customWidth="1"/>
    <col min="3" max="3" width="11.42578125" style="185"/>
    <col min="4" max="5" width="7.42578125" style="185" customWidth="1"/>
    <col min="6" max="6" width="0.85546875" style="192" customWidth="1"/>
    <col min="7" max="8" width="15.7109375" style="185" customWidth="1"/>
    <col min="9" max="9" width="0.28515625" style="186" customWidth="1"/>
    <col min="10" max="11" width="15.7109375" style="185" customWidth="1"/>
    <col min="12" max="12" width="0.28515625" style="186" customWidth="1"/>
    <col min="13" max="14" width="15.7109375" style="185" customWidth="1"/>
    <col min="15" max="15" width="0.28515625" style="186" customWidth="1"/>
    <col min="16" max="16" width="11.42578125" style="185"/>
    <col min="17" max="17" width="31.7109375" style="185" customWidth="1"/>
    <col min="18" max="18" width="0.28515625" style="186" customWidth="1"/>
    <col min="19" max="19" width="11.42578125" style="185"/>
    <col min="20" max="20" width="50.28515625" style="185" customWidth="1"/>
    <col min="21" max="21" width="12.7109375" style="185" customWidth="1"/>
    <col min="22" max="23" width="25.7109375" style="185" customWidth="1"/>
    <col min="24" max="24" width="3.28515625" style="185" customWidth="1"/>
    <col min="25" max="16384" width="11.42578125" style="185"/>
  </cols>
  <sheetData>
    <row r="2" spans="2:24" ht="23.25" customHeight="1" x14ac:dyDescent="0.25">
      <c r="P2" s="187"/>
      <c r="Q2" s="295">
        <v>100</v>
      </c>
      <c r="R2" s="296"/>
      <c r="S2" s="187"/>
      <c r="T2" s="187"/>
      <c r="U2" s="187"/>
      <c r="V2" s="187"/>
      <c r="W2" s="297"/>
    </row>
    <row r="3" spans="2:24" ht="15" customHeight="1" x14ac:dyDescent="0.25">
      <c r="P3" s="187"/>
      <c r="Q3" s="187"/>
      <c r="R3" s="188"/>
      <c r="S3" s="187"/>
      <c r="T3" s="187"/>
      <c r="U3" s="187"/>
      <c r="V3" s="187"/>
      <c r="W3" s="187"/>
    </row>
    <row r="4" spans="2:24" ht="15" customHeight="1" x14ac:dyDescent="0.25">
      <c r="P4" s="187"/>
      <c r="Q4" s="187"/>
      <c r="R4" s="188"/>
      <c r="S4" s="187"/>
      <c r="T4" s="187"/>
      <c r="U4" s="187"/>
      <c r="V4" s="187"/>
      <c r="W4" s="187"/>
    </row>
    <row r="5" spans="2:24" ht="15" customHeight="1" x14ac:dyDescent="0.25">
      <c r="P5" s="187"/>
      <c r="Q5" s="187"/>
      <c r="R5" s="188"/>
      <c r="S5" s="187"/>
      <c r="T5" s="187"/>
      <c r="U5" s="187"/>
      <c r="V5" s="187"/>
      <c r="W5" s="187"/>
    </row>
    <row r="6" spans="2:24" ht="15" customHeight="1" x14ac:dyDescent="0.35">
      <c r="D6" s="192"/>
      <c r="E6" s="192"/>
      <c r="G6" s="298"/>
      <c r="H6" s="299"/>
      <c r="I6" s="300"/>
      <c r="P6" s="187"/>
      <c r="Q6" s="187"/>
      <c r="R6" s="188"/>
      <c r="S6" s="187"/>
      <c r="T6" s="187"/>
      <c r="U6" s="187"/>
      <c r="V6" s="187"/>
      <c r="W6" s="187"/>
    </row>
    <row r="7" spans="2:24" ht="3.95" customHeight="1" x14ac:dyDescent="0.25">
      <c r="D7" s="192"/>
      <c r="E7" s="192"/>
    </row>
    <row r="8" spans="2:24" ht="30" customHeight="1" x14ac:dyDescent="0.25">
      <c r="B8" s="675" t="s">
        <v>10</v>
      </c>
      <c r="C8" s="675"/>
      <c r="D8" s="675"/>
      <c r="E8" s="675"/>
      <c r="F8" s="675"/>
      <c r="G8" s="675"/>
      <c r="H8" s="675"/>
      <c r="I8" s="675"/>
      <c r="J8" s="675"/>
      <c r="K8" s="675"/>
      <c r="L8" s="675"/>
      <c r="M8" s="675"/>
      <c r="N8" s="675"/>
      <c r="O8" s="675"/>
      <c r="P8" s="675"/>
      <c r="Q8" s="675"/>
      <c r="R8" s="301"/>
      <c r="S8" s="676" t="s">
        <v>473</v>
      </c>
      <c r="T8" s="676"/>
      <c r="U8" s="676"/>
      <c r="V8" s="676"/>
      <c r="W8" s="676"/>
      <c r="X8" s="676"/>
    </row>
    <row r="9" spans="2:24" ht="15" customHeight="1" x14ac:dyDescent="0.25"/>
    <row r="10" spans="2:24" ht="3.95" customHeight="1" x14ac:dyDescent="0.25"/>
    <row r="11" spans="2:24" ht="15.75" thickBot="1" x14ac:dyDescent="0.3"/>
    <row r="12" spans="2:24" s="197" customFormat="1" ht="24.95" customHeight="1" x14ac:dyDescent="0.25">
      <c r="B12" s="640" t="s">
        <v>271</v>
      </c>
      <c r="C12" s="641"/>
      <c r="D12" s="641"/>
      <c r="E12" s="641"/>
      <c r="F12" s="641"/>
      <c r="G12" s="200"/>
      <c r="H12" s="200"/>
      <c r="I12" s="201"/>
      <c r="J12" s="200"/>
      <c r="K12" s="200"/>
      <c r="L12" s="201"/>
      <c r="M12" s="200"/>
      <c r="N12" s="200"/>
      <c r="O12" s="201"/>
      <c r="P12" s="200"/>
      <c r="Q12" s="200"/>
      <c r="R12" s="201"/>
      <c r="S12" s="200"/>
      <c r="T12" s="200"/>
      <c r="U12" s="200"/>
      <c r="V12" s="200"/>
      <c r="W12" s="200"/>
      <c r="X12" s="302"/>
    </row>
    <row r="13" spans="2:24" ht="15.95" customHeight="1" x14ac:dyDescent="0.25">
      <c r="B13" s="303"/>
      <c r="C13" s="279"/>
      <c r="D13" s="279"/>
      <c r="E13" s="304"/>
      <c r="F13" s="304"/>
      <c r="G13" s="186"/>
      <c r="H13" s="207"/>
      <c r="J13" s="207"/>
      <c r="K13" s="207"/>
      <c r="M13" s="207"/>
      <c r="N13" s="207"/>
      <c r="P13" s="207"/>
      <c r="Q13" s="207"/>
      <c r="S13" s="207"/>
      <c r="T13" s="207"/>
      <c r="U13" s="207"/>
      <c r="V13" s="207"/>
      <c r="W13" s="207"/>
      <c r="X13" s="305"/>
    </row>
    <row r="14" spans="2:24" ht="15.95" customHeight="1" x14ac:dyDescent="0.25">
      <c r="B14" s="303"/>
      <c r="C14" s="705" t="s">
        <v>272</v>
      </c>
      <c r="D14" s="705"/>
      <c r="E14" s="705"/>
      <c r="F14" s="705"/>
      <c r="G14" s="705"/>
      <c r="H14" s="705"/>
      <c r="I14" s="705"/>
      <c r="J14" s="705"/>
      <c r="K14" s="207"/>
      <c r="M14" s="207"/>
      <c r="N14" s="207"/>
      <c r="P14" s="207"/>
      <c r="Q14" s="207"/>
      <c r="S14" s="207"/>
      <c r="T14" s="207"/>
      <c r="U14" s="207"/>
      <c r="V14" s="207"/>
      <c r="W14" s="207"/>
      <c r="X14" s="305"/>
    </row>
    <row r="15" spans="2:24" ht="24.95" customHeight="1" x14ac:dyDescent="0.25">
      <c r="B15" s="206"/>
      <c r="C15" s="207"/>
      <c r="D15" s="207"/>
      <c r="E15" s="207"/>
      <c r="F15" s="186"/>
      <c r="G15" s="207"/>
      <c r="H15" s="207"/>
      <c r="J15" s="207"/>
      <c r="K15" s="207"/>
      <c r="M15" s="207"/>
      <c r="N15" s="207"/>
      <c r="P15" s="207"/>
      <c r="Q15" s="207"/>
      <c r="S15" s="207"/>
      <c r="T15" s="207"/>
      <c r="U15" s="207"/>
      <c r="V15" s="216" t="s">
        <v>26</v>
      </c>
      <c r="W15" s="216" t="s">
        <v>27</v>
      </c>
      <c r="X15" s="305"/>
    </row>
    <row r="16" spans="2:24" ht="2.1" customHeight="1" x14ac:dyDescent="0.25">
      <c r="B16" s="206"/>
      <c r="C16" s="207"/>
      <c r="D16" s="207"/>
      <c r="E16" s="207"/>
      <c r="F16" s="186"/>
      <c r="G16" s="207"/>
      <c r="H16" s="207"/>
      <c r="J16" s="207"/>
      <c r="K16" s="207"/>
      <c r="M16" s="207"/>
      <c r="N16" s="207"/>
      <c r="P16" s="207"/>
      <c r="Q16" s="207"/>
      <c r="S16" s="207"/>
      <c r="T16" s="207"/>
      <c r="U16" s="207"/>
      <c r="V16" s="278"/>
      <c r="W16" s="278"/>
      <c r="X16" s="305"/>
    </row>
    <row r="17" spans="2:24" ht="15" customHeight="1" x14ac:dyDescent="0.25">
      <c r="B17" s="206"/>
      <c r="C17" s="186"/>
      <c r="D17" s="186"/>
      <c r="E17" s="186"/>
      <c r="F17" s="186"/>
      <c r="G17" s="642" t="s">
        <v>324</v>
      </c>
      <c r="H17" s="642"/>
      <c r="I17" s="283"/>
      <c r="J17" s="642" t="s">
        <v>268</v>
      </c>
      <c r="K17" s="642"/>
      <c r="L17" s="283"/>
      <c r="M17" s="720" t="s">
        <v>283</v>
      </c>
      <c r="N17" s="721"/>
      <c r="O17" s="283"/>
      <c r="P17" s="642" t="s">
        <v>269</v>
      </c>
      <c r="Q17" s="642"/>
      <c r="R17" s="283"/>
      <c r="S17" s="642" t="s">
        <v>289</v>
      </c>
      <c r="T17" s="642"/>
      <c r="U17" s="207"/>
      <c r="V17" s="649" t="s">
        <v>489</v>
      </c>
      <c r="W17" s="649" t="s">
        <v>490</v>
      </c>
      <c r="X17" s="305"/>
    </row>
    <row r="18" spans="2:24" ht="35.25" customHeight="1" x14ac:dyDescent="0.25">
      <c r="B18" s="206"/>
      <c r="C18" s="186"/>
      <c r="D18" s="186"/>
      <c r="E18" s="186"/>
      <c r="F18" s="186"/>
      <c r="G18" s="642"/>
      <c r="H18" s="642"/>
      <c r="I18" s="283"/>
      <c r="J18" s="642"/>
      <c r="K18" s="642"/>
      <c r="L18" s="283"/>
      <c r="M18" s="722"/>
      <c r="N18" s="723"/>
      <c r="O18" s="283"/>
      <c r="P18" s="642"/>
      <c r="Q18" s="642"/>
      <c r="R18" s="283"/>
      <c r="S18" s="642"/>
      <c r="T18" s="642"/>
      <c r="U18" s="207"/>
      <c r="V18" s="649"/>
      <c r="W18" s="649"/>
      <c r="X18" s="305"/>
    </row>
    <row r="19" spans="2:24" ht="3" customHeight="1" x14ac:dyDescent="0.25">
      <c r="B19" s="206"/>
      <c r="C19" s="186"/>
      <c r="D19" s="186"/>
      <c r="E19" s="186"/>
      <c r="F19" s="186"/>
      <c r="G19" s="272"/>
      <c r="H19" s="272"/>
      <c r="I19" s="272"/>
      <c r="J19" s="272"/>
      <c r="K19" s="272"/>
      <c r="L19" s="272"/>
      <c r="M19" s="272"/>
      <c r="N19" s="272"/>
      <c r="O19" s="272"/>
      <c r="P19" s="272"/>
      <c r="Q19" s="272"/>
      <c r="R19" s="272"/>
      <c r="S19" s="288"/>
      <c r="T19" s="288"/>
      <c r="U19" s="186"/>
      <c r="V19" s="285"/>
      <c r="W19" s="285"/>
      <c r="X19" s="305"/>
    </row>
    <row r="20" spans="2:24" ht="24.95" customHeight="1" x14ac:dyDescent="0.25">
      <c r="B20" s="206"/>
      <c r="C20" s="646" t="s">
        <v>273</v>
      </c>
      <c r="D20" s="646"/>
      <c r="E20" s="646"/>
      <c r="F20" s="288"/>
      <c r="G20" s="630">
        <v>12</v>
      </c>
      <c r="H20" s="647"/>
      <c r="I20" s="82"/>
      <c r="J20" s="648"/>
      <c r="K20" s="648"/>
      <c r="L20" s="82"/>
      <c r="M20" s="627">
        <f>J20*G20</f>
        <v>0</v>
      </c>
      <c r="N20" s="627"/>
      <c r="O20" s="82"/>
      <c r="P20" s="703"/>
      <c r="Q20" s="703"/>
      <c r="R20" s="306"/>
      <c r="S20" s="625"/>
      <c r="T20" s="626"/>
      <c r="U20" s="207"/>
      <c r="V20" s="707" t="s">
        <v>276</v>
      </c>
      <c r="W20" s="707" t="s">
        <v>279</v>
      </c>
      <c r="X20" s="305"/>
    </row>
    <row r="21" spans="2:24" ht="24.95" customHeight="1" x14ac:dyDescent="0.25">
      <c r="B21" s="206"/>
      <c r="C21" s="646"/>
      <c r="D21" s="646"/>
      <c r="E21" s="646"/>
      <c r="F21" s="288"/>
      <c r="G21" s="630"/>
      <c r="H21" s="647"/>
      <c r="I21" s="82"/>
      <c r="J21" s="648"/>
      <c r="K21" s="648"/>
      <c r="L21" s="82"/>
      <c r="M21" s="627"/>
      <c r="N21" s="627"/>
      <c r="O21" s="82"/>
      <c r="P21" s="703"/>
      <c r="Q21" s="703"/>
      <c r="R21" s="306"/>
      <c r="S21" s="625"/>
      <c r="T21" s="626"/>
      <c r="U21" s="207"/>
      <c r="V21" s="708"/>
      <c r="W21" s="708"/>
      <c r="X21" s="305"/>
    </row>
    <row r="22" spans="2:24" s="186" customFormat="1" ht="3.95" customHeight="1" x14ac:dyDescent="0.25">
      <c r="B22" s="237"/>
      <c r="C22" s="288"/>
      <c r="D22" s="288"/>
      <c r="E22" s="288"/>
      <c r="F22" s="288"/>
      <c r="G22" s="126"/>
      <c r="H22" s="126"/>
      <c r="I22" s="126"/>
      <c r="J22" s="127"/>
      <c r="K22" s="127"/>
      <c r="L22" s="126"/>
      <c r="M22" s="127"/>
      <c r="N22" s="127"/>
      <c r="O22" s="126"/>
      <c r="P22" s="196"/>
      <c r="Q22" s="196"/>
      <c r="R22" s="196"/>
      <c r="S22" s="307"/>
      <c r="T22" s="307"/>
      <c r="V22" s="126"/>
      <c r="W22" s="126"/>
      <c r="X22" s="308"/>
    </row>
    <row r="23" spans="2:24" ht="24.95" customHeight="1" x14ac:dyDescent="0.25">
      <c r="B23" s="206"/>
      <c r="C23" s="646" t="s">
        <v>274</v>
      </c>
      <c r="D23" s="646"/>
      <c r="E23" s="646"/>
      <c r="F23" s="288"/>
      <c r="G23" s="669">
        <v>12</v>
      </c>
      <c r="H23" s="670"/>
      <c r="I23" s="126"/>
      <c r="J23" s="671"/>
      <c r="K23" s="672"/>
      <c r="L23" s="126"/>
      <c r="M23" s="673">
        <f t="shared" ref="M23" si="0">J23*G23</f>
        <v>0</v>
      </c>
      <c r="N23" s="674"/>
      <c r="O23" s="126"/>
      <c r="P23" s="717" t="str">
        <f>IFERROR($M$20/M23,"")</f>
        <v/>
      </c>
      <c r="Q23" s="709" t="s">
        <v>535</v>
      </c>
      <c r="R23" s="236"/>
      <c r="S23" s="719">
        <f>IFERROR($M$20-M23,"")</f>
        <v>0</v>
      </c>
      <c r="T23" s="709" t="s">
        <v>537</v>
      </c>
      <c r="U23" s="207"/>
      <c r="V23" s="645" t="s">
        <v>277</v>
      </c>
      <c r="W23" s="645" t="s">
        <v>280</v>
      </c>
      <c r="X23" s="305"/>
    </row>
    <row r="24" spans="2:24" ht="24.95" customHeight="1" x14ac:dyDescent="0.25">
      <c r="B24" s="206"/>
      <c r="C24" s="646"/>
      <c r="D24" s="646"/>
      <c r="E24" s="646"/>
      <c r="F24" s="288"/>
      <c r="G24" s="651"/>
      <c r="H24" s="652"/>
      <c r="I24" s="126"/>
      <c r="J24" s="655"/>
      <c r="K24" s="656"/>
      <c r="L24" s="126"/>
      <c r="M24" s="659"/>
      <c r="N24" s="660"/>
      <c r="O24" s="126"/>
      <c r="P24" s="718"/>
      <c r="Q24" s="710"/>
      <c r="R24" s="236"/>
      <c r="S24" s="639"/>
      <c r="T24" s="710"/>
      <c r="U24" s="207"/>
      <c r="V24" s="618"/>
      <c r="W24" s="618"/>
      <c r="X24" s="305"/>
    </row>
    <row r="25" spans="2:24" ht="24.95" customHeight="1" x14ac:dyDescent="0.25">
      <c r="B25" s="206"/>
      <c r="C25" s="667" t="s">
        <v>275</v>
      </c>
      <c r="D25" s="667"/>
      <c r="E25" s="667"/>
      <c r="F25" s="288"/>
      <c r="G25" s="651">
        <v>12</v>
      </c>
      <c r="H25" s="652"/>
      <c r="I25" s="126"/>
      <c r="J25" s="655"/>
      <c r="K25" s="656"/>
      <c r="L25" s="126"/>
      <c r="M25" s="659">
        <f t="shared" ref="M25" si="1">J25*G25</f>
        <v>0</v>
      </c>
      <c r="N25" s="660"/>
      <c r="O25" s="126"/>
      <c r="P25" s="715" t="str">
        <f>IFERROR($M$20/M25,"")</f>
        <v/>
      </c>
      <c r="Q25" s="709" t="s">
        <v>536</v>
      </c>
      <c r="R25" s="236"/>
      <c r="S25" s="638">
        <f>IFERROR($M$20-M25,"")</f>
        <v>0</v>
      </c>
      <c r="T25" s="709" t="s">
        <v>538</v>
      </c>
      <c r="U25" s="207"/>
      <c r="V25" s="618" t="s">
        <v>278</v>
      </c>
      <c r="W25" s="618" t="s">
        <v>281</v>
      </c>
      <c r="X25" s="305"/>
    </row>
    <row r="26" spans="2:24" ht="24.95" customHeight="1" x14ac:dyDescent="0.25">
      <c r="B26" s="206"/>
      <c r="C26" s="668"/>
      <c r="D26" s="668"/>
      <c r="E26" s="668"/>
      <c r="F26" s="288"/>
      <c r="G26" s="686"/>
      <c r="H26" s="687"/>
      <c r="I26" s="126"/>
      <c r="J26" s="688"/>
      <c r="K26" s="689"/>
      <c r="L26" s="126"/>
      <c r="M26" s="690"/>
      <c r="N26" s="691"/>
      <c r="O26" s="126"/>
      <c r="P26" s="716"/>
      <c r="Q26" s="710"/>
      <c r="R26" s="236"/>
      <c r="S26" s="678"/>
      <c r="T26" s="710"/>
      <c r="U26" s="207"/>
      <c r="V26" s="706"/>
      <c r="W26" s="706"/>
      <c r="X26" s="305"/>
    </row>
    <row r="27" spans="2:24" x14ac:dyDescent="0.25">
      <c r="B27" s="237"/>
      <c r="C27" s="288"/>
      <c r="D27" s="288"/>
      <c r="E27" s="288"/>
      <c r="F27" s="288"/>
      <c r="G27" s="126"/>
      <c r="H27" s="184"/>
      <c r="I27" s="126"/>
      <c r="J27" s="184"/>
      <c r="K27" s="184"/>
      <c r="L27" s="126"/>
      <c r="M27" s="184"/>
      <c r="N27" s="184"/>
      <c r="O27" s="126"/>
      <c r="P27" s="241"/>
      <c r="Q27" s="241"/>
      <c r="R27" s="236"/>
      <c r="S27" s="243"/>
      <c r="T27" s="243"/>
      <c r="U27" s="207"/>
      <c r="V27" s="184"/>
      <c r="W27" s="184"/>
      <c r="X27" s="305"/>
    </row>
    <row r="28" spans="2:24" ht="51" customHeight="1" x14ac:dyDescent="0.25">
      <c r="B28" s="206"/>
      <c r="C28" s="233"/>
      <c r="D28" s="233"/>
      <c r="E28" s="233"/>
      <c r="F28" s="272"/>
      <c r="G28" s="184"/>
      <c r="H28" s="184"/>
      <c r="I28" s="126"/>
      <c r="J28" s="184"/>
      <c r="K28" s="184"/>
      <c r="L28" s="126"/>
      <c r="M28" s="184"/>
      <c r="N28" s="184"/>
      <c r="O28" s="126"/>
      <c r="P28" s="682"/>
      <c r="Q28" s="682"/>
      <c r="R28" s="236"/>
      <c r="S28" s="683"/>
      <c r="T28" s="683"/>
      <c r="U28" s="207"/>
      <c r="V28" s="684" t="s">
        <v>329</v>
      </c>
      <c r="W28" s="684"/>
      <c r="X28" s="305"/>
    </row>
    <row r="29" spans="2:24" x14ac:dyDescent="0.25">
      <c r="B29" s="206"/>
      <c r="C29" s="233"/>
      <c r="D29" s="233"/>
      <c r="E29" s="233"/>
      <c r="F29" s="272"/>
      <c r="G29" s="184"/>
      <c r="H29" s="184"/>
      <c r="I29" s="126"/>
      <c r="J29" s="184"/>
      <c r="K29" s="184"/>
      <c r="L29" s="126"/>
      <c r="M29" s="184"/>
      <c r="N29" s="184"/>
      <c r="O29" s="126"/>
      <c r="P29" s="241"/>
      <c r="Q29" s="241"/>
      <c r="R29" s="236"/>
      <c r="S29" s="683"/>
      <c r="T29" s="683"/>
      <c r="U29" s="207"/>
      <c r="V29" s="184"/>
      <c r="W29" s="184"/>
      <c r="X29" s="305"/>
    </row>
    <row r="30" spans="2:24" x14ac:dyDescent="0.25">
      <c r="B30" s="206"/>
      <c r="C30" s="233"/>
      <c r="D30" s="233"/>
      <c r="E30" s="233"/>
      <c r="F30" s="272"/>
      <c r="G30" s="184"/>
      <c r="H30" s="184"/>
      <c r="I30" s="126"/>
      <c r="J30" s="184"/>
      <c r="K30" s="184"/>
      <c r="L30" s="126"/>
      <c r="M30" s="184"/>
      <c r="N30" s="184"/>
      <c r="O30" s="126"/>
      <c r="P30" s="241"/>
      <c r="Q30" s="241"/>
      <c r="R30" s="236"/>
      <c r="S30" s="243"/>
      <c r="T30" s="243"/>
      <c r="U30" s="207"/>
      <c r="V30" s="184"/>
      <c r="W30" s="184"/>
      <c r="X30" s="305"/>
    </row>
    <row r="31" spans="2:24" x14ac:dyDescent="0.25">
      <c r="B31" s="206"/>
      <c r="C31" s="233"/>
      <c r="D31" s="233"/>
      <c r="E31" s="233"/>
      <c r="F31" s="272"/>
      <c r="G31" s="184"/>
      <c r="H31" s="184"/>
      <c r="I31" s="126"/>
      <c r="J31" s="184"/>
      <c r="K31" s="184"/>
      <c r="L31" s="126"/>
      <c r="M31" s="184"/>
      <c r="N31" s="184"/>
      <c r="O31" s="126"/>
      <c r="P31" s="241"/>
      <c r="Q31" s="241"/>
      <c r="R31" s="236"/>
      <c r="S31" s="243"/>
      <c r="T31" s="243"/>
      <c r="U31" s="207"/>
      <c r="V31" s="184"/>
      <c r="W31" s="184"/>
      <c r="X31" s="305"/>
    </row>
    <row r="32" spans="2:24" ht="15.75" x14ac:dyDescent="0.25">
      <c r="B32" s="206"/>
      <c r="C32" s="705" t="s">
        <v>282</v>
      </c>
      <c r="D32" s="705"/>
      <c r="E32" s="705"/>
      <c r="F32" s="705"/>
      <c r="G32" s="705"/>
      <c r="H32" s="705"/>
      <c r="I32" s="705"/>
      <c r="J32" s="705"/>
      <c r="K32" s="207"/>
      <c r="M32" s="207"/>
      <c r="N32" s="207"/>
      <c r="P32" s="207"/>
      <c r="Q32" s="207"/>
      <c r="S32" s="207"/>
      <c r="T32" s="207"/>
      <c r="U32" s="207"/>
      <c r="V32" s="207"/>
      <c r="W32" s="207"/>
      <c r="X32" s="305"/>
    </row>
    <row r="33" spans="2:24" ht="24.95" customHeight="1" x14ac:dyDescent="0.25">
      <c r="B33" s="206"/>
      <c r="C33" s="207"/>
      <c r="D33" s="207"/>
      <c r="E33" s="207"/>
      <c r="F33" s="186"/>
      <c r="G33" s="207"/>
      <c r="H33" s="207"/>
      <c r="J33" s="207"/>
      <c r="K33" s="207"/>
      <c r="M33" s="207"/>
      <c r="N33" s="207"/>
      <c r="P33" s="207"/>
      <c r="Q33" s="207"/>
      <c r="S33" s="207"/>
      <c r="T33" s="207"/>
      <c r="U33" s="207"/>
      <c r="V33" s="278"/>
      <c r="W33" s="278"/>
      <c r="X33" s="305"/>
    </row>
    <row r="34" spans="2:24" ht="2.1" customHeight="1" x14ac:dyDescent="0.25">
      <c r="B34" s="206"/>
      <c r="C34" s="207"/>
      <c r="D34" s="207"/>
      <c r="E34" s="207"/>
      <c r="F34" s="186"/>
      <c r="G34" s="207"/>
      <c r="H34" s="207"/>
      <c r="J34" s="207"/>
      <c r="K34" s="207"/>
      <c r="M34" s="207"/>
      <c r="N34" s="207"/>
      <c r="P34" s="207"/>
      <c r="Q34" s="207"/>
      <c r="S34" s="207"/>
      <c r="T34" s="207"/>
      <c r="U34" s="207"/>
      <c r="V34" s="278"/>
      <c r="W34" s="278"/>
      <c r="X34" s="305"/>
    </row>
    <row r="35" spans="2:24" ht="15" customHeight="1" x14ac:dyDescent="0.25">
      <c r="B35" s="206"/>
      <c r="C35" s="186"/>
      <c r="D35" s="186"/>
      <c r="E35" s="186"/>
      <c r="F35" s="186"/>
      <c r="G35" s="642" t="s">
        <v>325</v>
      </c>
      <c r="H35" s="642"/>
      <c r="I35" s="283"/>
      <c r="J35" s="642" t="s">
        <v>268</v>
      </c>
      <c r="K35" s="642"/>
      <c r="L35" s="283"/>
      <c r="M35" s="642" t="s">
        <v>284</v>
      </c>
      <c r="N35" s="642"/>
      <c r="O35" s="283"/>
      <c r="P35" s="642" t="s">
        <v>269</v>
      </c>
      <c r="Q35" s="642"/>
      <c r="R35" s="283"/>
      <c r="S35" s="642" t="s">
        <v>290</v>
      </c>
      <c r="T35" s="642"/>
      <c r="U35" s="207"/>
      <c r="V35" s="702"/>
      <c r="W35" s="702"/>
      <c r="X35" s="305"/>
    </row>
    <row r="36" spans="2:24" ht="35.25" customHeight="1" x14ac:dyDescent="0.25">
      <c r="B36" s="206"/>
      <c r="C36" s="186"/>
      <c r="D36" s="186"/>
      <c r="E36" s="186"/>
      <c r="F36" s="186"/>
      <c r="G36" s="642"/>
      <c r="H36" s="642"/>
      <c r="I36" s="283"/>
      <c r="J36" s="642"/>
      <c r="K36" s="642"/>
      <c r="L36" s="283"/>
      <c r="M36" s="642"/>
      <c r="N36" s="642"/>
      <c r="O36" s="283"/>
      <c r="P36" s="642"/>
      <c r="Q36" s="642"/>
      <c r="R36" s="283"/>
      <c r="S36" s="642"/>
      <c r="T36" s="642"/>
      <c r="U36" s="207"/>
      <c r="V36" s="702"/>
      <c r="W36" s="702"/>
      <c r="X36" s="305"/>
    </row>
    <row r="37" spans="2:24" ht="3.95" customHeight="1" x14ac:dyDescent="0.25">
      <c r="B37" s="206"/>
      <c r="C37" s="186"/>
      <c r="D37" s="186"/>
      <c r="E37" s="186"/>
      <c r="F37" s="186"/>
      <c r="G37" s="272"/>
      <c r="H37" s="272"/>
      <c r="I37" s="272"/>
      <c r="J37" s="272"/>
      <c r="K37" s="272"/>
      <c r="L37" s="272"/>
      <c r="M37" s="272"/>
      <c r="N37" s="272"/>
      <c r="O37" s="272"/>
      <c r="P37" s="272"/>
      <c r="Q37" s="272"/>
      <c r="R37" s="272"/>
      <c r="S37" s="288"/>
      <c r="T37" s="288"/>
      <c r="U37" s="186"/>
      <c r="V37" s="285"/>
      <c r="W37" s="285"/>
      <c r="X37" s="305"/>
    </row>
    <row r="38" spans="2:24" ht="24.95" customHeight="1" x14ac:dyDescent="0.25">
      <c r="B38" s="206"/>
      <c r="C38" s="646" t="s">
        <v>273</v>
      </c>
      <c r="D38" s="646"/>
      <c r="E38" s="646"/>
      <c r="F38" s="288"/>
      <c r="G38" s="630">
        <v>24</v>
      </c>
      <c r="H38" s="647"/>
      <c r="I38" s="82"/>
      <c r="J38" s="648"/>
      <c r="K38" s="648"/>
      <c r="L38" s="82"/>
      <c r="M38" s="627">
        <f>J38*G38</f>
        <v>0</v>
      </c>
      <c r="N38" s="627"/>
      <c r="O38" s="82"/>
      <c r="P38" s="703"/>
      <c r="Q38" s="703"/>
      <c r="R38" s="306"/>
      <c r="S38" s="625"/>
      <c r="T38" s="626"/>
      <c r="U38" s="207"/>
      <c r="V38" s="685"/>
      <c r="W38" s="685"/>
      <c r="X38" s="305"/>
    </row>
    <row r="39" spans="2:24" ht="24.95" customHeight="1" x14ac:dyDescent="0.25">
      <c r="B39" s="206"/>
      <c r="C39" s="646"/>
      <c r="D39" s="646"/>
      <c r="E39" s="646"/>
      <c r="F39" s="288"/>
      <c r="G39" s="630"/>
      <c r="H39" s="647"/>
      <c r="I39" s="82"/>
      <c r="J39" s="648"/>
      <c r="K39" s="648"/>
      <c r="L39" s="82"/>
      <c r="M39" s="627"/>
      <c r="N39" s="627"/>
      <c r="O39" s="82"/>
      <c r="P39" s="703"/>
      <c r="Q39" s="703"/>
      <c r="R39" s="306"/>
      <c r="S39" s="625"/>
      <c r="T39" s="626"/>
      <c r="U39" s="207"/>
      <c r="V39" s="685"/>
      <c r="W39" s="685"/>
      <c r="X39" s="305"/>
    </row>
    <row r="40" spans="2:24" ht="3.95" customHeight="1" x14ac:dyDescent="0.25">
      <c r="B40" s="206"/>
      <c r="C40" s="288"/>
      <c r="D40" s="288"/>
      <c r="E40" s="288"/>
      <c r="F40" s="288"/>
      <c r="G40" s="126"/>
      <c r="H40" s="126"/>
      <c r="I40" s="126"/>
      <c r="J40" s="127"/>
      <c r="K40" s="127"/>
      <c r="L40" s="126"/>
      <c r="M40" s="127"/>
      <c r="N40" s="127"/>
      <c r="O40" s="126"/>
      <c r="P40" s="196"/>
      <c r="Q40" s="196"/>
      <c r="R40" s="196"/>
      <c r="S40" s="307"/>
      <c r="T40" s="307"/>
      <c r="U40" s="186"/>
      <c r="V40" s="126"/>
      <c r="W40" s="126"/>
      <c r="X40" s="305"/>
    </row>
    <row r="41" spans="2:24" ht="24.95" customHeight="1" x14ac:dyDescent="0.25">
      <c r="B41" s="206"/>
      <c r="C41" s="646" t="s">
        <v>274</v>
      </c>
      <c r="D41" s="646"/>
      <c r="E41" s="646"/>
      <c r="F41" s="288"/>
      <c r="G41" s="669">
        <v>24</v>
      </c>
      <c r="H41" s="670"/>
      <c r="I41" s="126"/>
      <c r="J41" s="671"/>
      <c r="K41" s="672"/>
      <c r="L41" s="126"/>
      <c r="M41" s="673">
        <f t="shared" ref="M41" si="2">J41*G41</f>
        <v>0</v>
      </c>
      <c r="N41" s="674"/>
      <c r="O41" s="126"/>
      <c r="P41" s="713" t="str">
        <f>IFERROR(M38/M41,"")</f>
        <v/>
      </c>
      <c r="Q41" s="709" t="s">
        <v>539</v>
      </c>
      <c r="R41" s="236"/>
      <c r="S41" s="638">
        <f>IFERROR(M38-M41,"")</f>
        <v>0</v>
      </c>
      <c r="T41" s="709" t="s">
        <v>541</v>
      </c>
      <c r="U41" s="207"/>
      <c r="V41" s="685"/>
      <c r="W41" s="685"/>
      <c r="X41" s="305"/>
    </row>
    <row r="42" spans="2:24" ht="24.95" customHeight="1" x14ac:dyDescent="0.25">
      <c r="B42" s="206"/>
      <c r="C42" s="646"/>
      <c r="D42" s="646"/>
      <c r="E42" s="646"/>
      <c r="F42" s="288"/>
      <c r="G42" s="651"/>
      <c r="H42" s="652"/>
      <c r="I42" s="126"/>
      <c r="J42" s="655"/>
      <c r="K42" s="656"/>
      <c r="L42" s="126"/>
      <c r="M42" s="659"/>
      <c r="N42" s="660"/>
      <c r="O42" s="126"/>
      <c r="P42" s="714"/>
      <c r="Q42" s="710"/>
      <c r="R42" s="236"/>
      <c r="S42" s="679"/>
      <c r="T42" s="710"/>
      <c r="U42" s="207"/>
      <c r="V42" s="685"/>
      <c r="W42" s="685"/>
      <c r="X42" s="305"/>
    </row>
    <row r="43" spans="2:24" ht="24.95" customHeight="1" x14ac:dyDescent="0.25">
      <c r="B43" s="206"/>
      <c r="C43" s="667" t="s">
        <v>275</v>
      </c>
      <c r="D43" s="667"/>
      <c r="E43" s="667"/>
      <c r="F43" s="288"/>
      <c r="G43" s="651">
        <v>24</v>
      </c>
      <c r="H43" s="652"/>
      <c r="I43" s="126"/>
      <c r="J43" s="655"/>
      <c r="K43" s="656"/>
      <c r="L43" s="126"/>
      <c r="M43" s="659">
        <f t="shared" ref="M43" si="3">J43*G43</f>
        <v>0</v>
      </c>
      <c r="N43" s="660"/>
      <c r="O43" s="126"/>
      <c r="P43" s="711" t="str">
        <f>IFERROR(M38/M43,"")</f>
        <v/>
      </c>
      <c r="Q43" s="709" t="s">
        <v>540</v>
      </c>
      <c r="R43" s="236"/>
      <c r="S43" s="680">
        <f>IFERROR(M38-M43,"")</f>
        <v>0</v>
      </c>
      <c r="T43" s="709" t="s">
        <v>542</v>
      </c>
      <c r="U43" s="207"/>
      <c r="V43" s="685"/>
      <c r="W43" s="685"/>
      <c r="X43" s="305"/>
    </row>
    <row r="44" spans="2:24" ht="24.95" customHeight="1" x14ac:dyDescent="0.25">
      <c r="B44" s="206"/>
      <c r="C44" s="668"/>
      <c r="D44" s="668"/>
      <c r="E44" s="668"/>
      <c r="F44" s="288"/>
      <c r="G44" s="686"/>
      <c r="H44" s="687"/>
      <c r="I44" s="126"/>
      <c r="J44" s="688"/>
      <c r="K44" s="689"/>
      <c r="L44" s="126"/>
      <c r="M44" s="690"/>
      <c r="N44" s="691"/>
      <c r="O44" s="126"/>
      <c r="P44" s="712"/>
      <c r="Q44" s="710"/>
      <c r="R44" s="236"/>
      <c r="S44" s="678"/>
      <c r="T44" s="710"/>
      <c r="U44" s="207"/>
      <c r="V44" s="685"/>
      <c r="W44" s="685"/>
      <c r="X44" s="305"/>
    </row>
    <row r="45" spans="2:24" x14ac:dyDescent="0.25">
      <c r="B45" s="206"/>
      <c r="C45" s="288"/>
      <c r="D45" s="288"/>
      <c r="E45" s="288"/>
      <c r="F45" s="288"/>
      <c r="G45" s="126"/>
      <c r="H45" s="184"/>
      <c r="I45" s="126"/>
      <c r="J45" s="184"/>
      <c r="K45" s="184"/>
      <c r="L45" s="126"/>
      <c r="M45" s="184"/>
      <c r="N45" s="184"/>
      <c r="O45" s="126"/>
      <c r="P45" s="241"/>
      <c r="Q45" s="241"/>
      <c r="R45" s="236"/>
      <c r="S45" s="243"/>
      <c r="T45" s="243"/>
      <c r="U45" s="207"/>
      <c r="V45" s="184"/>
      <c r="W45" s="184"/>
      <c r="X45" s="305"/>
    </row>
    <row r="46" spans="2:24" ht="51" customHeight="1" x14ac:dyDescent="0.25">
      <c r="B46" s="206"/>
      <c r="C46" s="233"/>
      <c r="D46" s="233"/>
      <c r="E46" s="233"/>
      <c r="F46" s="272"/>
      <c r="G46" s="184"/>
      <c r="H46" s="184"/>
      <c r="I46" s="126"/>
      <c r="J46" s="184"/>
      <c r="K46" s="184"/>
      <c r="L46" s="126"/>
      <c r="M46" s="184"/>
      <c r="N46" s="184"/>
      <c r="O46" s="126"/>
      <c r="P46" s="682"/>
      <c r="Q46" s="682"/>
      <c r="R46" s="236"/>
      <c r="S46" s="683"/>
      <c r="T46" s="683"/>
      <c r="U46" s="207"/>
      <c r="V46" s="684" t="s">
        <v>330</v>
      </c>
      <c r="W46" s="684"/>
      <c r="X46" s="305"/>
    </row>
    <row r="47" spans="2:24" x14ac:dyDescent="0.25">
      <c r="B47" s="206"/>
      <c r="C47" s="233"/>
      <c r="D47" s="233"/>
      <c r="E47" s="233"/>
      <c r="F47" s="272"/>
      <c r="G47" s="184"/>
      <c r="H47" s="184"/>
      <c r="I47" s="126"/>
      <c r="J47" s="184"/>
      <c r="K47" s="184"/>
      <c r="L47" s="126"/>
      <c r="M47" s="184"/>
      <c r="N47" s="184"/>
      <c r="O47" s="126"/>
      <c r="P47" s="241"/>
      <c r="Q47" s="241"/>
      <c r="R47" s="236"/>
      <c r="S47" s="243"/>
      <c r="T47" s="243"/>
      <c r="U47" s="207"/>
      <c r="V47" s="184"/>
      <c r="W47" s="184"/>
      <c r="X47" s="305"/>
    </row>
    <row r="48" spans="2:24" x14ac:dyDescent="0.25">
      <c r="B48" s="206"/>
      <c r="C48" s="233"/>
      <c r="D48" s="233"/>
      <c r="E48" s="233"/>
      <c r="F48" s="272"/>
      <c r="G48" s="184"/>
      <c r="H48" s="184"/>
      <c r="I48" s="126"/>
      <c r="J48" s="184"/>
      <c r="K48" s="184"/>
      <c r="L48" s="126"/>
      <c r="M48" s="184"/>
      <c r="N48" s="184"/>
      <c r="O48" s="126"/>
      <c r="P48" s="241"/>
      <c r="Q48" s="241"/>
      <c r="R48" s="236"/>
      <c r="S48" s="243"/>
      <c r="T48" s="243"/>
      <c r="U48" s="207"/>
      <c r="V48" s="184"/>
      <c r="W48" s="184"/>
      <c r="X48" s="305"/>
    </row>
    <row r="49" spans="2:24" x14ac:dyDescent="0.25">
      <c r="B49" s="206"/>
      <c r="C49" s="233"/>
      <c r="D49" s="233"/>
      <c r="E49" s="233"/>
      <c r="F49" s="272"/>
      <c r="G49" s="184"/>
      <c r="H49" s="184"/>
      <c r="I49" s="126"/>
      <c r="J49" s="184"/>
      <c r="K49" s="184"/>
      <c r="L49" s="126"/>
      <c r="M49" s="184"/>
      <c r="N49" s="184"/>
      <c r="O49" s="126"/>
      <c r="P49" s="241"/>
      <c r="Q49" s="241"/>
      <c r="R49" s="236"/>
      <c r="S49" s="243"/>
      <c r="T49" s="243"/>
      <c r="U49" s="207"/>
      <c r="V49" s="184"/>
      <c r="W49" s="184"/>
      <c r="X49" s="305"/>
    </row>
    <row r="50" spans="2:24" ht="15.75" customHeight="1" x14ac:dyDescent="0.25">
      <c r="B50" s="206"/>
      <c r="C50" s="704" t="s">
        <v>285</v>
      </c>
      <c r="D50" s="704"/>
      <c r="E50" s="704"/>
      <c r="F50" s="704"/>
      <c r="G50" s="704"/>
      <c r="H50" s="704"/>
      <c r="I50" s="704"/>
      <c r="J50" s="704"/>
      <c r="K50" s="704"/>
      <c r="L50" s="704"/>
      <c r="M50" s="704"/>
      <c r="N50" s="704"/>
      <c r="P50" s="207"/>
      <c r="Q50" s="207"/>
      <c r="S50" s="207"/>
      <c r="T50" s="207"/>
      <c r="U50" s="207"/>
      <c r="V50" s="207"/>
      <c r="W50" s="207"/>
      <c r="X50" s="305"/>
    </row>
    <row r="51" spans="2:24" ht="24.95" customHeight="1" x14ac:dyDescent="0.25">
      <c r="B51" s="206"/>
      <c r="C51" s="207"/>
      <c r="D51" s="207"/>
      <c r="E51" s="207"/>
      <c r="F51" s="186"/>
      <c r="G51" s="207"/>
      <c r="H51" s="207"/>
      <c r="J51" s="207"/>
      <c r="K51" s="207"/>
      <c r="M51" s="207"/>
      <c r="N51" s="207"/>
      <c r="P51" s="207"/>
      <c r="Q51" s="207"/>
      <c r="S51" s="207"/>
      <c r="T51" s="207"/>
      <c r="U51" s="207"/>
      <c r="V51" s="278"/>
      <c r="W51" s="278"/>
      <c r="X51" s="305"/>
    </row>
    <row r="52" spans="2:24" ht="2.1" customHeight="1" x14ac:dyDescent="0.25">
      <c r="B52" s="206"/>
      <c r="C52" s="207"/>
      <c r="D52" s="207"/>
      <c r="E52" s="207"/>
      <c r="F52" s="186"/>
      <c r="G52" s="207"/>
      <c r="H52" s="207"/>
      <c r="J52" s="207"/>
      <c r="K52" s="207"/>
      <c r="M52" s="207"/>
      <c r="N52" s="207"/>
      <c r="P52" s="207"/>
      <c r="Q52" s="207"/>
      <c r="S52" s="207"/>
      <c r="T52" s="207"/>
      <c r="U52" s="207"/>
      <c r="V52" s="278"/>
      <c r="W52" s="278"/>
      <c r="X52" s="305"/>
    </row>
    <row r="53" spans="2:24" ht="15" customHeight="1" x14ac:dyDescent="0.25">
      <c r="B53" s="206"/>
      <c r="C53" s="186"/>
      <c r="D53" s="186"/>
      <c r="E53" s="186"/>
      <c r="F53" s="186"/>
      <c r="G53" s="642" t="s">
        <v>326</v>
      </c>
      <c r="H53" s="642"/>
      <c r="I53" s="283"/>
      <c r="J53" s="642" t="s">
        <v>268</v>
      </c>
      <c r="K53" s="642"/>
      <c r="L53" s="283"/>
      <c r="M53" s="642" t="s">
        <v>286</v>
      </c>
      <c r="N53" s="642"/>
      <c r="O53" s="283"/>
      <c r="P53" s="642" t="s">
        <v>269</v>
      </c>
      <c r="Q53" s="642"/>
      <c r="R53" s="283"/>
      <c r="S53" s="642" t="s">
        <v>291</v>
      </c>
      <c r="T53" s="642"/>
      <c r="U53" s="207"/>
      <c r="V53" s="702"/>
      <c r="W53" s="702"/>
      <c r="X53" s="305"/>
    </row>
    <row r="54" spans="2:24" ht="35.1" customHeight="1" x14ac:dyDescent="0.25">
      <c r="B54" s="206"/>
      <c r="C54" s="186"/>
      <c r="D54" s="186"/>
      <c r="E54" s="186"/>
      <c r="F54" s="186"/>
      <c r="G54" s="642"/>
      <c r="H54" s="642"/>
      <c r="I54" s="283"/>
      <c r="J54" s="642"/>
      <c r="K54" s="642"/>
      <c r="L54" s="283"/>
      <c r="M54" s="642"/>
      <c r="N54" s="642"/>
      <c r="O54" s="283"/>
      <c r="P54" s="642"/>
      <c r="Q54" s="642"/>
      <c r="R54" s="283"/>
      <c r="S54" s="642"/>
      <c r="T54" s="642"/>
      <c r="U54" s="207"/>
      <c r="V54" s="702"/>
      <c r="W54" s="702"/>
      <c r="X54" s="305"/>
    </row>
    <row r="55" spans="2:24" ht="3.95" customHeight="1" x14ac:dyDescent="0.25">
      <c r="B55" s="206"/>
      <c r="C55" s="186"/>
      <c r="D55" s="186"/>
      <c r="E55" s="186"/>
      <c r="F55" s="186"/>
      <c r="G55" s="272"/>
      <c r="H55" s="272"/>
      <c r="I55" s="272"/>
      <c r="J55" s="272"/>
      <c r="K55" s="272"/>
      <c r="L55" s="272"/>
      <c r="M55" s="272"/>
      <c r="N55" s="272"/>
      <c r="O55" s="272"/>
      <c r="P55" s="272"/>
      <c r="Q55" s="272"/>
      <c r="R55" s="272"/>
      <c r="S55" s="288"/>
      <c r="T55" s="288"/>
      <c r="U55" s="186"/>
      <c r="V55" s="285"/>
      <c r="W55" s="285"/>
      <c r="X55" s="305"/>
    </row>
    <row r="56" spans="2:24" ht="24.95" customHeight="1" x14ac:dyDescent="0.25">
      <c r="B56" s="206"/>
      <c r="C56" s="646" t="s">
        <v>273</v>
      </c>
      <c r="D56" s="646"/>
      <c r="E56" s="646"/>
      <c r="F56" s="288"/>
      <c r="G56" s="630">
        <v>16</v>
      </c>
      <c r="H56" s="647"/>
      <c r="I56" s="82"/>
      <c r="J56" s="648"/>
      <c r="K56" s="648"/>
      <c r="L56" s="82"/>
      <c r="M56" s="627">
        <f>J56*G56</f>
        <v>0</v>
      </c>
      <c r="N56" s="627"/>
      <c r="O56" s="82"/>
      <c r="P56" s="703"/>
      <c r="Q56" s="703"/>
      <c r="R56" s="306"/>
      <c r="S56" s="625"/>
      <c r="T56" s="626"/>
      <c r="U56" s="207"/>
      <c r="V56" s="685"/>
      <c r="W56" s="685"/>
      <c r="X56" s="305"/>
    </row>
    <row r="57" spans="2:24" ht="24.95" customHeight="1" x14ac:dyDescent="0.25">
      <c r="B57" s="206"/>
      <c r="C57" s="646"/>
      <c r="D57" s="646"/>
      <c r="E57" s="646"/>
      <c r="F57" s="288"/>
      <c r="G57" s="630"/>
      <c r="H57" s="647"/>
      <c r="I57" s="82"/>
      <c r="J57" s="648"/>
      <c r="K57" s="648"/>
      <c r="L57" s="82"/>
      <c r="M57" s="627"/>
      <c r="N57" s="627"/>
      <c r="O57" s="82"/>
      <c r="P57" s="703"/>
      <c r="Q57" s="703"/>
      <c r="R57" s="306"/>
      <c r="S57" s="625"/>
      <c r="T57" s="626"/>
      <c r="U57" s="207"/>
      <c r="V57" s="685"/>
      <c r="W57" s="685"/>
      <c r="X57" s="305"/>
    </row>
    <row r="58" spans="2:24" ht="3.95" customHeight="1" x14ac:dyDescent="0.25">
      <c r="B58" s="206"/>
      <c r="C58" s="288"/>
      <c r="D58" s="288"/>
      <c r="E58" s="288"/>
      <c r="F58" s="288"/>
      <c r="G58" s="126"/>
      <c r="H58" s="126"/>
      <c r="I58" s="126"/>
      <c r="J58" s="127"/>
      <c r="K58" s="127"/>
      <c r="L58" s="126"/>
      <c r="M58" s="127"/>
      <c r="N58" s="127"/>
      <c r="O58" s="126"/>
      <c r="P58" s="196"/>
      <c r="Q58" s="196"/>
      <c r="R58" s="196"/>
      <c r="S58" s="307"/>
      <c r="T58" s="307"/>
      <c r="U58" s="186"/>
      <c r="V58" s="126"/>
      <c r="W58" s="126"/>
      <c r="X58" s="305"/>
    </row>
    <row r="59" spans="2:24" ht="24.95" customHeight="1" x14ac:dyDescent="0.25">
      <c r="B59" s="206"/>
      <c r="C59" s="646" t="s">
        <v>274</v>
      </c>
      <c r="D59" s="646"/>
      <c r="E59" s="646"/>
      <c r="F59" s="288"/>
      <c r="G59" s="669">
        <v>16</v>
      </c>
      <c r="H59" s="670"/>
      <c r="I59" s="126"/>
      <c r="J59" s="671"/>
      <c r="K59" s="672"/>
      <c r="L59" s="126"/>
      <c r="M59" s="673">
        <f t="shared" ref="M59" si="4">J59*G59</f>
        <v>0</v>
      </c>
      <c r="N59" s="674"/>
      <c r="O59" s="126"/>
      <c r="P59" s="698" t="str">
        <f>IFERROR(M56/M59,"")</f>
        <v/>
      </c>
      <c r="Q59" s="700" t="s">
        <v>535</v>
      </c>
      <c r="R59" s="236"/>
      <c r="S59" s="638">
        <f>IFERROR(M56-M59,"")</f>
        <v>0</v>
      </c>
      <c r="T59" s="631" t="s">
        <v>544</v>
      </c>
      <c r="U59" s="207"/>
      <c r="V59" s="685"/>
      <c r="W59" s="685"/>
      <c r="X59" s="305"/>
    </row>
    <row r="60" spans="2:24" ht="24.95" customHeight="1" x14ac:dyDescent="0.25">
      <c r="B60" s="206"/>
      <c r="C60" s="646"/>
      <c r="D60" s="646"/>
      <c r="E60" s="646"/>
      <c r="F60" s="288"/>
      <c r="G60" s="651"/>
      <c r="H60" s="652"/>
      <c r="I60" s="126"/>
      <c r="J60" s="655"/>
      <c r="K60" s="656"/>
      <c r="L60" s="126"/>
      <c r="M60" s="659"/>
      <c r="N60" s="660"/>
      <c r="O60" s="126"/>
      <c r="P60" s="699"/>
      <c r="Q60" s="701"/>
      <c r="R60" s="236"/>
      <c r="S60" s="679"/>
      <c r="T60" s="697"/>
      <c r="U60" s="207"/>
      <c r="V60" s="685"/>
      <c r="W60" s="685"/>
      <c r="X60" s="305"/>
    </row>
    <row r="61" spans="2:24" ht="24.95" customHeight="1" x14ac:dyDescent="0.25">
      <c r="B61" s="206"/>
      <c r="C61" s="667" t="s">
        <v>275</v>
      </c>
      <c r="D61" s="667"/>
      <c r="E61" s="667"/>
      <c r="F61" s="288"/>
      <c r="G61" s="651">
        <v>16</v>
      </c>
      <c r="H61" s="652"/>
      <c r="I61" s="126"/>
      <c r="J61" s="655"/>
      <c r="K61" s="656"/>
      <c r="L61" s="126"/>
      <c r="M61" s="659">
        <f t="shared" ref="M61" si="5">J61*G61</f>
        <v>0</v>
      </c>
      <c r="N61" s="660"/>
      <c r="O61" s="126"/>
      <c r="P61" s="693" t="str">
        <f>IFERROR(M56/M61,"")</f>
        <v/>
      </c>
      <c r="Q61" s="695" t="s">
        <v>543</v>
      </c>
      <c r="R61" s="236"/>
      <c r="S61" s="680">
        <f>IFERROR(M56-M61,"")</f>
        <v>0</v>
      </c>
      <c r="T61" s="692" t="s">
        <v>545</v>
      </c>
      <c r="U61" s="207"/>
      <c r="V61" s="685"/>
      <c r="W61" s="685"/>
      <c r="X61" s="305"/>
    </row>
    <row r="62" spans="2:24" ht="24.95" customHeight="1" x14ac:dyDescent="0.25">
      <c r="B62" s="206"/>
      <c r="C62" s="668"/>
      <c r="D62" s="668"/>
      <c r="E62" s="668"/>
      <c r="F62" s="288"/>
      <c r="G62" s="686"/>
      <c r="H62" s="687"/>
      <c r="I62" s="126"/>
      <c r="J62" s="688"/>
      <c r="K62" s="689"/>
      <c r="L62" s="126"/>
      <c r="M62" s="690"/>
      <c r="N62" s="691"/>
      <c r="O62" s="126"/>
      <c r="P62" s="694"/>
      <c r="Q62" s="696"/>
      <c r="R62" s="236"/>
      <c r="S62" s="678"/>
      <c r="T62" s="665"/>
      <c r="U62" s="207"/>
      <c r="V62" s="685"/>
      <c r="W62" s="685"/>
      <c r="X62" s="305"/>
    </row>
    <row r="63" spans="2:24" x14ac:dyDescent="0.25">
      <c r="B63" s="206"/>
      <c r="C63" s="288"/>
      <c r="D63" s="288"/>
      <c r="E63" s="288"/>
      <c r="F63" s="288"/>
      <c r="G63" s="126"/>
      <c r="H63" s="184"/>
      <c r="I63" s="126"/>
      <c r="J63" s="184"/>
      <c r="K63" s="184"/>
      <c r="L63" s="126"/>
      <c r="M63" s="184"/>
      <c r="N63" s="184"/>
      <c r="O63" s="126"/>
      <c r="P63" s="241"/>
      <c r="Q63" s="241"/>
      <c r="R63" s="236"/>
      <c r="S63" s="243"/>
      <c r="T63" s="243"/>
      <c r="U63" s="207"/>
      <c r="V63" s="184"/>
      <c r="W63" s="184"/>
      <c r="X63" s="305"/>
    </row>
    <row r="64" spans="2:24" ht="51" customHeight="1" x14ac:dyDescent="0.25">
      <c r="B64" s="206"/>
      <c r="C64" s="233"/>
      <c r="D64" s="233"/>
      <c r="E64" s="233"/>
      <c r="F64" s="272"/>
      <c r="G64" s="184"/>
      <c r="H64" s="184"/>
      <c r="I64" s="126"/>
      <c r="J64" s="184"/>
      <c r="K64" s="184"/>
      <c r="L64" s="126"/>
      <c r="M64" s="184"/>
      <c r="N64" s="184"/>
      <c r="O64" s="126"/>
      <c r="P64" s="682"/>
      <c r="Q64" s="682"/>
      <c r="R64" s="236"/>
      <c r="S64" s="683"/>
      <c r="T64" s="683"/>
      <c r="U64" s="207"/>
      <c r="V64" s="684" t="s">
        <v>331</v>
      </c>
      <c r="W64" s="684"/>
      <c r="X64" s="305"/>
    </row>
    <row r="65" spans="1:25" x14ac:dyDescent="0.25">
      <c r="B65" s="206"/>
      <c r="C65" s="233"/>
      <c r="D65" s="233"/>
      <c r="E65" s="233"/>
      <c r="F65" s="272"/>
      <c r="G65" s="184"/>
      <c r="H65" s="184"/>
      <c r="I65" s="126"/>
      <c r="J65" s="184"/>
      <c r="K65" s="184"/>
      <c r="L65" s="126"/>
      <c r="M65" s="184"/>
      <c r="N65" s="184"/>
      <c r="O65" s="126"/>
      <c r="P65" s="241"/>
      <c r="Q65" s="241"/>
      <c r="R65" s="236"/>
      <c r="S65" s="243"/>
      <c r="T65" s="243"/>
      <c r="U65" s="207"/>
      <c r="V65" s="184"/>
      <c r="W65" s="184"/>
      <c r="X65" s="305"/>
    </row>
    <row r="66" spans="1:25" ht="15.75" thickBot="1" x14ac:dyDescent="0.3">
      <c r="B66" s="244"/>
      <c r="C66" s="245"/>
      <c r="D66" s="245"/>
      <c r="E66" s="245"/>
      <c r="F66" s="246"/>
      <c r="G66" s="83"/>
      <c r="H66" s="83"/>
      <c r="I66" s="84"/>
      <c r="J66" s="83"/>
      <c r="K66" s="83"/>
      <c r="L66" s="84"/>
      <c r="M66" s="83"/>
      <c r="N66" s="83"/>
      <c r="O66" s="84"/>
      <c r="P66" s="247"/>
      <c r="Q66" s="247"/>
      <c r="R66" s="248"/>
      <c r="S66" s="250"/>
      <c r="T66" s="250"/>
      <c r="U66" s="251"/>
      <c r="V66" s="83"/>
      <c r="W66" s="83"/>
      <c r="X66" s="309"/>
    </row>
    <row r="67" spans="1:25" x14ac:dyDescent="0.25">
      <c r="B67" s="207"/>
      <c r="C67" s="233"/>
      <c r="D67" s="233"/>
      <c r="E67" s="233"/>
      <c r="F67" s="272"/>
      <c r="G67" s="184"/>
      <c r="H67" s="184"/>
      <c r="I67" s="126"/>
      <c r="J67" s="184"/>
      <c r="K67" s="184"/>
      <c r="L67" s="126"/>
      <c r="M67" s="184"/>
      <c r="N67" s="184"/>
      <c r="O67" s="126"/>
      <c r="P67" s="241"/>
      <c r="Q67" s="241"/>
      <c r="R67" s="236"/>
      <c r="S67" s="243"/>
      <c r="T67" s="243"/>
      <c r="U67" s="207"/>
      <c r="V67" s="184"/>
      <c r="W67" s="184"/>
      <c r="X67" s="207"/>
    </row>
    <row r="68" spans="1:25" x14ac:dyDescent="0.25">
      <c r="B68" s="207"/>
      <c r="C68" s="233"/>
      <c r="D68" s="233"/>
      <c r="E68" s="233"/>
      <c r="F68" s="272"/>
      <c r="G68" s="184"/>
      <c r="H68" s="184"/>
      <c r="I68" s="126"/>
      <c r="J68" s="184"/>
      <c r="K68" s="184"/>
      <c r="L68" s="126"/>
      <c r="M68" s="184"/>
      <c r="N68" s="184"/>
      <c r="O68" s="126"/>
      <c r="P68" s="241"/>
      <c r="Q68" s="241"/>
      <c r="R68" s="236"/>
      <c r="S68" s="243"/>
      <c r="T68" s="243"/>
      <c r="U68" s="207"/>
      <c r="V68" s="184"/>
      <c r="W68" s="184"/>
      <c r="X68" s="207"/>
    </row>
    <row r="70" spans="1:25" ht="15" customHeight="1" thickBot="1" x14ac:dyDescent="0.3">
      <c r="A70" s="207"/>
      <c r="B70" s="186"/>
      <c r="C70" s="186"/>
      <c r="D70" s="186"/>
      <c r="E70" s="186"/>
      <c r="F70" s="186"/>
      <c r="G70" s="186"/>
      <c r="H70" s="186"/>
      <c r="J70" s="186"/>
      <c r="K70" s="186"/>
      <c r="M70" s="186"/>
      <c r="N70" s="186"/>
      <c r="P70" s="186"/>
      <c r="Q70" s="186"/>
      <c r="S70" s="186"/>
      <c r="T70" s="186"/>
      <c r="U70" s="186"/>
      <c r="V70" s="186"/>
      <c r="W70" s="186"/>
      <c r="X70" s="186"/>
      <c r="Y70" s="186"/>
    </row>
    <row r="71" spans="1:25" ht="24.95" customHeight="1" x14ac:dyDescent="0.25">
      <c r="A71" s="207"/>
      <c r="B71" s="640" t="s">
        <v>287</v>
      </c>
      <c r="C71" s="641"/>
      <c r="D71" s="641"/>
      <c r="E71" s="641"/>
      <c r="F71" s="641"/>
      <c r="G71" s="200"/>
      <c r="H71" s="200"/>
      <c r="I71" s="201"/>
      <c r="J71" s="200"/>
      <c r="K71" s="200"/>
      <c r="L71" s="201"/>
      <c r="M71" s="200"/>
      <c r="N71" s="200"/>
      <c r="O71" s="201"/>
      <c r="P71" s="200"/>
      <c r="Q71" s="200"/>
      <c r="R71" s="201"/>
      <c r="S71" s="200"/>
      <c r="T71" s="200"/>
      <c r="U71" s="200"/>
      <c r="V71" s="200"/>
      <c r="W71" s="200"/>
      <c r="X71" s="302"/>
      <c r="Y71" s="186"/>
    </row>
    <row r="72" spans="1:25" ht="15" customHeight="1" x14ac:dyDescent="0.25">
      <c r="A72" s="207"/>
      <c r="B72" s="303"/>
      <c r="C72" s="279"/>
      <c r="D72" s="279"/>
      <c r="E72" s="304"/>
      <c r="F72" s="304"/>
      <c r="G72" s="186"/>
      <c r="H72" s="207"/>
      <c r="J72" s="207"/>
      <c r="K72" s="207"/>
      <c r="M72" s="207"/>
      <c r="N72" s="207"/>
      <c r="P72" s="207"/>
      <c r="Q72" s="207"/>
      <c r="S72" s="207"/>
      <c r="T72" s="207"/>
      <c r="U72" s="207"/>
      <c r="V72" s="207"/>
      <c r="W72" s="207"/>
      <c r="X72" s="305"/>
      <c r="Y72" s="186"/>
    </row>
    <row r="73" spans="1:25" ht="15" customHeight="1" x14ac:dyDescent="0.25">
      <c r="A73" s="207"/>
      <c r="B73" s="303"/>
      <c r="C73" s="705" t="s">
        <v>272</v>
      </c>
      <c r="D73" s="705"/>
      <c r="E73" s="705"/>
      <c r="F73" s="705"/>
      <c r="G73" s="705"/>
      <c r="H73" s="705"/>
      <c r="I73" s="705"/>
      <c r="J73" s="705"/>
      <c r="K73" s="207"/>
      <c r="M73" s="207"/>
      <c r="N73" s="207"/>
      <c r="P73" s="207"/>
      <c r="Q73" s="207"/>
      <c r="S73" s="207"/>
      <c r="T73" s="207"/>
      <c r="U73" s="207"/>
      <c r="V73" s="207"/>
      <c r="W73" s="207"/>
      <c r="X73" s="305"/>
      <c r="Y73" s="186"/>
    </row>
    <row r="74" spans="1:25" ht="24.95" customHeight="1" x14ac:dyDescent="0.25">
      <c r="A74" s="207"/>
      <c r="B74" s="206"/>
      <c r="C74" s="207"/>
      <c r="D74" s="207"/>
      <c r="E74" s="207"/>
      <c r="F74" s="186"/>
      <c r="G74" s="207"/>
      <c r="H74" s="207"/>
      <c r="J74" s="207"/>
      <c r="K74" s="207"/>
      <c r="M74" s="207"/>
      <c r="N74" s="207"/>
      <c r="P74" s="207"/>
      <c r="Q74" s="207"/>
      <c r="S74" s="207"/>
      <c r="T74" s="207"/>
      <c r="U74" s="207"/>
      <c r="V74" s="216" t="s">
        <v>26</v>
      </c>
      <c r="W74" s="216" t="s">
        <v>27</v>
      </c>
      <c r="X74" s="305"/>
      <c r="Y74" s="186"/>
    </row>
    <row r="75" spans="1:25" ht="2.1" customHeight="1" x14ac:dyDescent="0.25">
      <c r="A75" s="207"/>
      <c r="B75" s="206"/>
      <c r="C75" s="207"/>
      <c r="D75" s="207"/>
      <c r="E75" s="207"/>
      <c r="F75" s="186"/>
      <c r="G75" s="207"/>
      <c r="H75" s="207"/>
      <c r="J75" s="207"/>
      <c r="K75" s="207"/>
      <c r="M75" s="207"/>
      <c r="N75" s="207"/>
      <c r="P75" s="207"/>
      <c r="Q75" s="207"/>
      <c r="S75" s="207"/>
      <c r="T75" s="207"/>
      <c r="U75" s="207"/>
      <c r="V75" s="278"/>
      <c r="W75" s="278"/>
      <c r="X75" s="305"/>
      <c r="Y75" s="186"/>
    </row>
    <row r="76" spans="1:25" ht="15" customHeight="1" x14ac:dyDescent="0.25">
      <c r="A76" s="207"/>
      <c r="B76" s="206"/>
      <c r="C76" s="186"/>
      <c r="D76" s="186"/>
      <c r="E76" s="186"/>
      <c r="F76" s="186"/>
      <c r="G76" s="642" t="s">
        <v>327</v>
      </c>
      <c r="H76" s="642"/>
      <c r="I76" s="283"/>
      <c r="J76" s="642" t="s">
        <v>268</v>
      </c>
      <c r="K76" s="642"/>
      <c r="L76" s="283"/>
      <c r="M76" s="642" t="s">
        <v>283</v>
      </c>
      <c r="N76" s="642"/>
      <c r="O76" s="283"/>
      <c r="P76" s="642" t="s">
        <v>269</v>
      </c>
      <c r="Q76" s="642"/>
      <c r="R76" s="283"/>
      <c r="S76" s="642" t="s">
        <v>289</v>
      </c>
      <c r="T76" s="642"/>
      <c r="U76" s="207"/>
      <c r="V76" s="649" t="s">
        <v>489</v>
      </c>
      <c r="W76" s="649" t="s">
        <v>490</v>
      </c>
      <c r="X76" s="305"/>
      <c r="Y76" s="186"/>
    </row>
    <row r="77" spans="1:25" ht="35.1" customHeight="1" x14ac:dyDescent="0.25">
      <c r="A77" s="207"/>
      <c r="B77" s="206"/>
      <c r="C77" s="186"/>
      <c r="D77" s="186"/>
      <c r="E77" s="186"/>
      <c r="F77" s="186"/>
      <c r="G77" s="642"/>
      <c r="H77" s="642"/>
      <c r="I77" s="283"/>
      <c r="J77" s="642"/>
      <c r="K77" s="642"/>
      <c r="L77" s="283"/>
      <c r="M77" s="642"/>
      <c r="N77" s="642"/>
      <c r="O77" s="283"/>
      <c r="P77" s="642"/>
      <c r="Q77" s="642"/>
      <c r="R77" s="283"/>
      <c r="S77" s="642"/>
      <c r="T77" s="642"/>
      <c r="U77" s="207"/>
      <c r="V77" s="649"/>
      <c r="W77" s="649"/>
      <c r="X77" s="305"/>
      <c r="Y77" s="186"/>
    </row>
    <row r="78" spans="1:25" ht="3.95" customHeight="1" x14ac:dyDescent="0.25">
      <c r="A78" s="207"/>
      <c r="B78" s="206"/>
      <c r="C78" s="186"/>
      <c r="D78" s="186"/>
      <c r="E78" s="186"/>
      <c r="F78" s="186"/>
      <c r="G78" s="272"/>
      <c r="H78" s="272"/>
      <c r="I78" s="272"/>
      <c r="J78" s="272"/>
      <c r="K78" s="272"/>
      <c r="L78" s="272"/>
      <c r="M78" s="272"/>
      <c r="N78" s="272"/>
      <c r="O78" s="272"/>
      <c r="P78" s="272"/>
      <c r="Q78" s="272"/>
      <c r="R78" s="272"/>
      <c r="S78" s="288"/>
      <c r="T78" s="288"/>
      <c r="U78" s="186"/>
      <c r="V78" s="285"/>
      <c r="W78" s="285"/>
      <c r="X78" s="305"/>
      <c r="Y78" s="186"/>
    </row>
    <row r="79" spans="1:25" ht="24.95" customHeight="1" x14ac:dyDescent="0.25">
      <c r="A79" s="207"/>
      <c r="B79" s="206"/>
      <c r="C79" s="646" t="s">
        <v>273</v>
      </c>
      <c r="D79" s="646"/>
      <c r="E79" s="646"/>
      <c r="F79" s="288"/>
      <c r="G79" s="630">
        <v>12</v>
      </c>
      <c r="H79" s="647"/>
      <c r="I79" s="82"/>
      <c r="J79" s="648"/>
      <c r="K79" s="648"/>
      <c r="L79" s="82"/>
      <c r="M79" s="627">
        <f>J79*G79</f>
        <v>0</v>
      </c>
      <c r="N79" s="627"/>
      <c r="O79" s="82"/>
      <c r="P79" s="703"/>
      <c r="Q79" s="703"/>
      <c r="R79" s="306"/>
      <c r="S79" s="625"/>
      <c r="T79" s="626"/>
      <c r="U79" s="207"/>
      <c r="V79" s="707" t="s">
        <v>276</v>
      </c>
      <c r="W79" s="707" t="s">
        <v>279</v>
      </c>
      <c r="X79" s="305"/>
      <c r="Y79" s="186"/>
    </row>
    <row r="80" spans="1:25" ht="24.95" customHeight="1" x14ac:dyDescent="0.25">
      <c r="A80" s="207"/>
      <c r="B80" s="206"/>
      <c r="C80" s="646"/>
      <c r="D80" s="646"/>
      <c r="E80" s="646"/>
      <c r="F80" s="288"/>
      <c r="G80" s="630"/>
      <c r="H80" s="647"/>
      <c r="I80" s="82"/>
      <c r="J80" s="648"/>
      <c r="K80" s="648"/>
      <c r="L80" s="82"/>
      <c r="M80" s="627"/>
      <c r="N80" s="627"/>
      <c r="O80" s="82"/>
      <c r="P80" s="703"/>
      <c r="Q80" s="703"/>
      <c r="R80" s="306"/>
      <c r="S80" s="625"/>
      <c r="T80" s="626"/>
      <c r="U80" s="207"/>
      <c r="V80" s="708"/>
      <c r="W80" s="708"/>
      <c r="X80" s="305"/>
      <c r="Y80" s="186"/>
    </row>
    <row r="81" spans="1:25" ht="3.95" customHeight="1" x14ac:dyDescent="0.25">
      <c r="A81" s="207"/>
      <c r="B81" s="237"/>
      <c r="C81" s="288"/>
      <c r="D81" s="288"/>
      <c r="E81" s="288"/>
      <c r="F81" s="288"/>
      <c r="G81" s="126"/>
      <c r="H81" s="126"/>
      <c r="I81" s="126"/>
      <c r="J81" s="127"/>
      <c r="K81" s="127"/>
      <c r="L81" s="126"/>
      <c r="M81" s="127"/>
      <c r="N81" s="127"/>
      <c r="O81" s="126"/>
      <c r="P81" s="196"/>
      <c r="Q81" s="196"/>
      <c r="R81" s="196"/>
      <c r="S81" s="307"/>
      <c r="T81" s="307"/>
      <c r="U81" s="186"/>
      <c r="V81" s="126"/>
      <c r="W81" s="126"/>
      <c r="X81" s="308"/>
      <c r="Y81" s="186"/>
    </row>
    <row r="82" spans="1:25" ht="24.95" customHeight="1" x14ac:dyDescent="0.25">
      <c r="A82" s="207"/>
      <c r="B82" s="206"/>
      <c r="C82" s="646" t="s">
        <v>274</v>
      </c>
      <c r="D82" s="646"/>
      <c r="E82" s="646"/>
      <c r="F82" s="288"/>
      <c r="G82" s="669">
        <v>12</v>
      </c>
      <c r="H82" s="670"/>
      <c r="I82" s="126"/>
      <c r="J82" s="671"/>
      <c r="K82" s="672"/>
      <c r="L82" s="126"/>
      <c r="M82" s="673">
        <f t="shared" ref="M82" si="6">J82*G82</f>
        <v>0</v>
      </c>
      <c r="N82" s="674"/>
      <c r="O82" s="126"/>
      <c r="P82" s="698" t="str">
        <f>IFERROR(M79/M82,"")</f>
        <v/>
      </c>
      <c r="Q82" s="700" t="s">
        <v>539</v>
      </c>
      <c r="R82" s="236"/>
      <c r="S82" s="638">
        <f>M79-M82</f>
        <v>0</v>
      </c>
      <c r="T82" s="631" t="s">
        <v>547</v>
      </c>
      <c r="U82" s="207"/>
      <c r="V82" s="645" t="s">
        <v>277</v>
      </c>
      <c r="W82" s="645" t="s">
        <v>280</v>
      </c>
      <c r="X82" s="305"/>
      <c r="Y82" s="186"/>
    </row>
    <row r="83" spans="1:25" ht="24.95" customHeight="1" x14ac:dyDescent="0.25">
      <c r="A83" s="207"/>
      <c r="B83" s="206"/>
      <c r="C83" s="646"/>
      <c r="D83" s="646"/>
      <c r="E83" s="646"/>
      <c r="F83" s="288"/>
      <c r="G83" s="651"/>
      <c r="H83" s="652"/>
      <c r="I83" s="126"/>
      <c r="J83" s="655"/>
      <c r="K83" s="656"/>
      <c r="L83" s="126"/>
      <c r="M83" s="659"/>
      <c r="N83" s="660"/>
      <c r="O83" s="126"/>
      <c r="P83" s="699"/>
      <c r="Q83" s="701"/>
      <c r="R83" s="236"/>
      <c r="S83" s="679"/>
      <c r="T83" s="697"/>
      <c r="U83" s="207"/>
      <c r="V83" s="618"/>
      <c r="W83" s="618"/>
      <c r="X83" s="305"/>
      <c r="Y83" s="186"/>
    </row>
    <row r="84" spans="1:25" ht="24.95" customHeight="1" x14ac:dyDescent="0.25">
      <c r="A84" s="207"/>
      <c r="B84" s="206"/>
      <c r="C84" s="667" t="s">
        <v>275</v>
      </c>
      <c r="D84" s="667"/>
      <c r="E84" s="667"/>
      <c r="F84" s="288"/>
      <c r="G84" s="651">
        <v>12</v>
      </c>
      <c r="H84" s="652"/>
      <c r="I84" s="126"/>
      <c r="J84" s="655"/>
      <c r="K84" s="656"/>
      <c r="L84" s="126"/>
      <c r="M84" s="659">
        <f t="shared" ref="M84" si="7">J84*G84</f>
        <v>0</v>
      </c>
      <c r="N84" s="660"/>
      <c r="O84" s="126"/>
      <c r="P84" s="693" t="str">
        <f>IFERROR(M79/M84,"")</f>
        <v/>
      </c>
      <c r="Q84" s="695" t="s">
        <v>546</v>
      </c>
      <c r="R84" s="236"/>
      <c r="S84" s="680">
        <f>M79-M84</f>
        <v>0</v>
      </c>
      <c r="T84" s="692" t="s">
        <v>548</v>
      </c>
      <c r="U84" s="207"/>
      <c r="V84" s="618" t="s">
        <v>278</v>
      </c>
      <c r="W84" s="618" t="s">
        <v>281</v>
      </c>
      <c r="X84" s="305"/>
      <c r="Y84" s="186"/>
    </row>
    <row r="85" spans="1:25" ht="24.95" customHeight="1" x14ac:dyDescent="0.25">
      <c r="A85" s="207"/>
      <c r="B85" s="206"/>
      <c r="C85" s="668"/>
      <c r="D85" s="668"/>
      <c r="E85" s="668"/>
      <c r="F85" s="288"/>
      <c r="G85" s="686"/>
      <c r="H85" s="687"/>
      <c r="I85" s="126"/>
      <c r="J85" s="688"/>
      <c r="K85" s="689"/>
      <c r="L85" s="126"/>
      <c r="M85" s="690"/>
      <c r="N85" s="691"/>
      <c r="O85" s="126"/>
      <c r="P85" s="694"/>
      <c r="Q85" s="696"/>
      <c r="R85" s="236"/>
      <c r="S85" s="678"/>
      <c r="T85" s="665"/>
      <c r="U85" s="207"/>
      <c r="V85" s="706"/>
      <c r="W85" s="706"/>
      <c r="X85" s="305"/>
      <c r="Y85" s="186"/>
    </row>
    <row r="86" spans="1:25" ht="15" customHeight="1" x14ac:dyDescent="0.25">
      <c r="A86" s="207"/>
      <c r="B86" s="237"/>
      <c r="C86" s="288"/>
      <c r="D86" s="288"/>
      <c r="E86" s="288"/>
      <c r="F86" s="288"/>
      <c r="G86" s="126"/>
      <c r="H86" s="184"/>
      <c r="I86" s="126"/>
      <c r="J86" s="184"/>
      <c r="K86" s="184"/>
      <c r="L86" s="126"/>
      <c r="M86" s="184"/>
      <c r="N86" s="184"/>
      <c r="O86" s="126"/>
      <c r="P86" s="241"/>
      <c r="Q86" s="241"/>
      <c r="R86" s="236"/>
      <c r="S86" s="243"/>
      <c r="T86" s="243"/>
      <c r="U86" s="207"/>
      <c r="V86" s="184"/>
      <c r="W86" s="184"/>
      <c r="X86" s="305"/>
      <c r="Y86" s="186"/>
    </row>
    <row r="87" spans="1:25" ht="51" customHeight="1" x14ac:dyDescent="0.25">
      <c r="A87" s="207"/>
      <c r="B87" s="206"/>
      <c r="C87" s="233"/>
      <c r="D87" s="233"/>
      <c r="E87" s="233"/>
      <c r="F87" s="272"/>
      <c r="G87" s="184"/>
      <c r="H87" s="184"/>
      <c r="I87" s="126"/>
      <c r="J87" s="184"/>
      <c r="K87" s="184"/>
      <c r="L87" s="126"/>
      <c r="M87" s="184"/>
      <c r="N87" s="184"/>
      <c r="O87" s="126"/>
      <c r="P87" s="682"/>
      <c r="Q87" s="682"/>
      <c r="R87" s="236"/>
      <c r="S87" s="683"/>
      <c r="T87" s="683"/>
      <c r="U87" s="207"/>
      <c r="V87" s="684" t="s">
        <v>332</v>
      </c>
      <c r="W87" s="684"/>
      <c r="X87" s="305"/>
      <c r="Y87" s="186"/>
    </row>
    <row r="88" spans="1:25" ht="15" customHeight="1" x14ac:dyDescent="0.25">
      <c r="A88" s="207"/>
      <c r="B88" s="206"/>
      <c r="C88" s="233"/>
      <c r="D88" s="233"/>
      <c r="E88" s="233"/>
      <c r="F88" s="272"/>
      <c r="G88" s="184"/>
      <c r="H88" s="184"/>
      <c r="I88" s="126"/>
      <c r="J88" s="184"/>
      <c r="K88" s="184"/>
      <c r="L88" s="126"/>
      <c r="M88" s="184"/>
      <c r="N88" s="184"/>
      <c r="O88" s="126"/>
      <c r="P88" s="241"/>
      <c r="Q88" s="241"/>
      <c r="R88" s="236"/>
      <c r="S88" s="683"/>
      <c r="T88" s="683"/>
      <c r="U88" s="207"/>
      <c r="V88" s="184"/>
      <c r="W88" s="184"/>
      <c r="X88" s="305"/>
      <c r="Y88" s="186"/>
    </row>
    <row r="89" spans="1:25" ht="15" customHeight="1" x14ac:dyDescent="0.25">
      <c r="A89" s="207"/>
      <c r="B89" s="206"/>
      <c r="C89" s="233"/>
      <c r="D89" s="233"/>
      <c r="E89" s="233"/>
      <c r="F89" s="272"/>
      <c r="G89" s="184"/>
      <c r="H89" s="184"/>
      <c r="I89" s="126"/>
      <c r="J89" s="184"/>
      <c r="K89" s="184"/>
      <c r="L89" s="126"/>
      <c r="M89" s="184"/>
      <c r="N89" s="184"/>
      <c r="O89" s="126"/>
      <c r="P89" s="241"/>
      <c r="Q89" s="241"/>
      <c r="R89" s="236"/>
      <c r="S89" s="243"/>
      <c r="T89" s="243"/>
      <c r="U89" s="207"/>
      <c r="V89" s="184"/>
      <c r="W89" s="184"/>
      <c r="X89" s="305"/>
      <c r="Y89" s="186"/>
    </row>
    <row r="90" spans="1:25" ht="15" customHeight="1" x14ac:dyDescent="0.25">
      <c r="B90" s="206"/>
      <c r="C90" s="233"/>
      <c r="D90" s="233"/>
      <c r="E90" s="233"/>
      <c r="F90" s="272"/>
      <c r="G90" s="184"/>
      <c r="H90" s="184"/>
      <c r="I90" s="126"/>
      <c r="J90" s="184"/>
      <c r="K90" s="184"/>
      <c r="L90" s="126"/>
      <c r="M90" s="184"/>
      <c r="N90" s="184"/>
      <c r="O90" s="126"/>
      <c r="P90" s="241"/>
      <c r="Q90" s="241"/>
      <c r="R90" s="236"/>
      <c r="S90" s="243"/>
      <c r="T90" s="243"/>
      <c r="U90" s="207"/>
      <c r="V90" s="184"/>
      <c r="W90" s="184"/>
      <c r="X90" s="305"/>
      <c r="Y90" s="186"/>
    </row>
    <row r="91" spans="1:25" ht="15" customHeight="1" x14ac:dyDescent="0.25">
      <c r="B91" s="206"/>
      <c r="C91" s="705" t="s">
        <v>282</v>
      </c>
      <c r="D91" s="705"/>
      <c r="E91" s="705"/>
      <c r="F91" s="705"/>
      <c r="G91" s="705"/>
      <c r="H91" s="705"/>
      <c r="I91" s="705"/>
      <c r="J91" s="705"/>
      <c r="K91" s="207"/>
      <c r="M91" s="207"/>
      <c r="N91" s="207"/>
      <c r="P91" s="207"/>
      <c r="Q91" s="207"/>
      <c r="S91" s="207"/>
      <c r="T91" s="207"/>
      <c r="U91" s="207"/>
      <c r="V91" s="207"/>
      <c r="W91" s="207"/>
      <c r="X91" s="305"/>
      <c r="Y91" s="186"/>
    </row>
    <row r="92" spans="1:25" ht="24.95" customHeight="1" x14ac:dyDescent="0.25">
      <c r="B92" s="206"/>
      <c r="C92" s="207"/>
      <c r="D92" s="207"/>
      <c r="E92" s="207"/>
      <c r="F92" s="186"/>
      <c r="G92" s="207"/>
      <c r="H92" s="207"/>
      <c r="J92" s="207"/>
      <c r="K92" s="207"/>
      <c r="M92" s="207"/>
      <c r="N92" s="207"/>
      <c r="P92" s="207"/>
      <c r="Q92" s="207"/>
      <c r="S92" s="207"/>
      <c r="T92" s="207"/>
      <c r="U92" s="207"/>
      <c r="V92" s="278"/>
      <c r="W92" s="278"/>
      <c r="X92" s="305"/>
      <c r="Y92" s="186"/>
    </row>
    <row r="93" spans="1:25" ht="2.1" customHeight="1" x14ac:dyDescent="0.25">
      <c r="B93" s="206"/>
      <c r="C93" s="207"/>
      <c r="D93" s="207"/>
      <c r="E93" s="207"/>
      <c r="F93" s="186"/>
      <c r="G93" s="207"/>
      <c r="H93" s="207"/>
      <c r="J93" s="207"/>
      <c r="K93" s="207"/>
      <c r="M93" s="207"/>
      <c r="N93" s="207"/>
      <c r="P93" s="207"/>
      <c r="Q93" s="207"/>
      <c r="S93" s="207"/>
      <c r="T93" s="207"/>
      <c r="U93" s="207"/>
      <c r="V93" s="278"/>
      <c r="W93" s="278"/>
      <c r="X93" s="305"/>
      <c r="Y93" s="186"/>
    </row>
    <row r="94" spans="1:25" ht="15" customHeight="1" x14ac:dyDescent="0.25">
      <c r="B94" s="206"/>
      <c r="C94" s="186"/>
      <c r="D94" s="186"/>
      <c r="E94" s="186"/>
      <c r="F94" s="186"/>
      <c r="G94" s="642" t="s">
        <v>325</v>
      </c>
      <c r="H94" s="642"/>
      <c r="I94" s="283"/>
      <c r="J94" s="642" t="s">
        <v>268</v>
      </c>
      <c r="K94" s="642"/>
      <c r="L94" s="283"/>
      <c r="M94" s="642" t="s">
        <v>284</v>
      </c>
      <c r="N94" s="642"/>
      <c r="O94" s="283"/>
      <c r="P94" s="642" t="s">
        <v>269</v>
      </c>
      <c r="Q94" s="642"/>
      <c r="R94" s="283"/>
      <c r="S94" s="642" t="s">
        <v>290</v>
      </c>
      <c r="T94" s="642"/>
      <c r="U94" s="207"/>
      <c r="V94" s="702"/>
      <c r="W94" s="702"/>
      <c r="X94" s="305"/>
      <c r="Y94" s="186"/>
    </row>
    <row r="95" spans="1:25" ht="35.1" customHeight="1" x14ac:dyDescent="0.25">
      <c r="B95" s="206"/>
      <c r="C95" s="186"/>
      <c r="D95" s="186"/>
      <c r="E95" s="186"/>
      <c r="F95" s="186"/>
      <c r="G95" s="642"/>
      <c r="H95" s="642"/>
      <c r="I95" s="283"/>
      <c r="J95" s="642"/>
      <c r="K95" s="642"/>
      <c r="L95" s="283"/>
      <c r="M95" s="642"/>
      <c r="N95" s="642"/>
      <c r="O95" s="283"/>
      <c r="P95" s="642"/>
      <c r="Q95" s="642"/>
      <c r="R95" s="283"/>
      <c r="S95" s="642"/>
      <c r="T95" s="642"/>
      <c r="U95" s="207"/>
      <c r="V95" s="702"/>
      <c r="W95" s="702"/>
      <c r="X95" s="305"/>
      <c r="Y95" s="186"/>
    </row>
    <row r="96" spans="1:25" ht="3.95" customHeight="1" x14ac:dyDescent="0.25">
      <c r="B96" s="206"/>
      <c r="C96" s="186"/>
      <c r="D96" s="186"/>
      <c r="E96" s="186"/>
      <c r="F96" s="186"/>
      <c r="G96" s="272"/>
      <c r="H96" s="272"/>
      <c r="I96" s="272"/>
      <c r="J96" s="272"/>
      <c r="K96" s="272"/>
      <c r="L96" s="272"/>
      <c r="M96" s="272"/>
      <c r="N96" s="272"/>
      <c r="O96" s="272"/>
      <c r="P96" s="272"/>
      <c r="Q96" s="272"/>
      <c r="R96" s="272"/>
      <c r="S96" s="288"/>
      <c r="T96" s="288"/>
      <c r="U96" s="186"/>
      <c r="V96" s="285"/>
      <c r="W96" s="285"/>
      <c r="X96" s="305"/>
      <c r="Y96" s="186"/>
    </row>
    <row r="97" spans="2:25" ht="24.95" customHeight="1" x14ac:dyDescent="0.25">
      <c r="B97" s="206"/>
      <c r="C97" s="646" t="s">
        <v>273</v>
      </c>
      <c r="D97" s="646"/>
      <c r="E97" s="646"/>
      <c r="F97" s="288"/>
      <c r="G97" s="630">
        <v>24</v>
      </c>
      <c r="H97" s="647"/>
      <c r="I97" s="82"/>
      <c r="J97" s="648"/>
      <c r="K97" s="648"/>
      <c r="L97" s="82"/>
      <c r="M97" s="627">
        <f>J97*G97</f>
        <v>0</v>
      </c>
      <c r="N97" s="627"/>
      <c r="O97" s="82"/>
      <c r="P97" s="703"/>
      <c r="Q97" s="703"/>
      <c r="R97" s="306"/>
      <c r="S97" s="625"/>
      <c r="T97" s="626"/>
      <c r="U97" s="207"/>
      <c r="V97" s="685"/>
      <c r="W97" s="685"/>
      <c r="X97" s="305"/>
      <c r="Y97" s="186"/>
    </row>
    <row r="98" spans="2:25" ht="24.95" customHeight="1" x14ac:dyDescent="0.25">
      <c r="B98" s="206"/>
      <c r="C98" s="646"/>
      <c r="D98" s="646"/>
      <c r="E98" s="646"/>
      <c r="F98" s="288"/>
      <c r="G98" s="630"/>
      <c r="H98" s="647"/>
      <c r="I98" s="82"/>
      <c r="J98" s="648"/>
      <c r="K98" s="648"/>
      <c r="L98" s="82"/>
      <c r="M98" s="627"/>
      <c r="N98" s="627"/>
      <c r="O98" s="82"/>
      <c r="P98" s="703"/>
      <c r="Q98" s="703"/>
      <c r="R98" s="306"/>
      <c r="S98" s="625"/>
      <c r="T98" s="626"/>
      <c r="U98" s="207"/>
      <c r="V98" s="685"/>
      <c r="W98" s="685"/>
      <c r="X98" s="305"/>
      <c r="Y98" s="186"/>
    </row>
    <row r="99" spans="2:25" ht="3.95" customHeight="1" x14ac:dyDescent="0.25">
      <c r="B99" s="206"/>
      <c r="C99" s="288"/>
      <c r="D99" s="288"/>
      <c r="E99" s="288"/>
      <c r="F99" s="288"/>
      <c r="G99" s="126"/>
      <c r="H99" s="126"/>
      <c r="I99" s="126"/>
      <c r="J99" s="127"/>
      <c r="K99" s="127"/>
      <c r="L99" s="126"/>
      <c r="M99" s="127"/>
      <c r="N99" s="127"/>
      <c r="O99" s="126"/>
      <c r="P99" s="196"/>
      <c r="Q99" s="196"/>
      <c r="R99" s="196"/>
      <c r="S99" s="307"/>
      <c r="T99" s="307"/>
      <c r="U99" s="186"/>
      <c r="V99" s="126"/>
      <c r="W99" s="126"/>
      <c r="X99" s="305"/>
      <c r="Y99" s="186"/>
    </row>
    <row r="100" spans="2:25" ht="24.95" customHeight="1" x14ac:dyDescent="0.25">
      <c r="B100" s="206"/>
      <c r="C100" s="646" t="s">
        <v>274</v>
      </c>
      <c r="D100" s="646"/>
      <c r="E100" s="646"/>
      <c r="F100" s="288"/>
      <c r="G100" s="669">
        <v>24</v>
      </c>
      <c r="H100" s="670"/>
      <c r="I100" s="126"/>
      <c r="J100" s="671"/>
      <c r="K100" s="672"/>
      <c r="L100" s="126"/>
      <c r="M100" s="673">
        <f t="shared" ref="M100" si="8">J100*G100</f>
        <v>0</v>
      </c>
      <c r="N100" s="674"/>
      <c r="O100" s="126"/>
      <c r="P100" s="698" t="str">
        <f>IFERROR(M97/M100,"")</f>
        <v/>
      </c>
      <c r="Q100" s="700" t="s">
        <v>535</v>
      </c>
      <c r="R100" s="236"/>
      <c r="S100" s="638">
        <f>M97-M100</f>
        <v>0</v>
      </c>
      <c r="T100" s="631" t="s">
        <v>549</v>
      </c>
      <c r="U100" s="207"/>
      <c r="V100" s="685"/>
      <c r="W100" s="685"/>
      <c r="X100" s="305"/>
      <c r="Y100" s="186"/>
    </row>
    <row r="101" spans="2:25" ht="24.95" customHeight="1" x14ac:dyDescent="0.25">
      <c r="B101" s="206"/>
      <c r="C101" s="646"/>
      <c r="D101" s="646"/>
      <c r="E101" s="646"/>
      <c r="F101" s="288"/>
      <c r="G101" s="651"/>
      <c r="H101" s="652"/>
      <c r="I101" s="126"/>
      <c r="J101" s="655"/>
      <c r="K101" s="656"/>
      <c r="L101" s="126"/>
      <c r="M101" s="659"/>
      <c r="N101" s="660"/>
      <c r="O101" s="126"/>
      <c r="P101" s="699"/>
      <c r="Q101" s="701"/>
      <c r="R101" s="236"/>
      <c r="S101" s="679"/>
      <c r="T101" s="697"/>
      <c r="U101" s="207"/>
      <c r="V101" s="685"/>
      <c r="W101" s="685"/>
      <c r="X101" s="305"/>
      <c r="Y101" s="186"/>
    </row>
    <row r="102" spans="2:25" ht="24.95" customHeight="1" x14ac:dyDescent="0.25">
      <c r="B102" s="206"/>
      <c r="C102" s="667" t="s">
        <v>275</v>
      </c>
      <c r="D102" s="667"/>
      <c r="E102" s="667"/>
      <c r="F102" s="288"/>
      <c r="G102" s="651">
        <v>24</v>
      </c>
      <c r="H102" s="652"/>
      <c r="I102" s="126"/>
      <c r="J102" s="655"/>
      <c r="K102" s="656"/>
      <c r="L102" s="126"/>
      <c r="M102" s="659">
        <f t="shared" ref="M102" si="9">J102*G102</f>
        <v>0</v>
      </c>
      <c r="N102" s="660"/>
      <c r="O102" s="126"/>
      <c r="P102" s="693" t="str">
        <f>IFERROR(M97/M102,"")</f>
        <v/>
      </c>
      <c r="Q102" s="695" t="s">
        <v>536</v>
      </c>
      <c r="R102" s="236"/>
      <c r="S102" s="680">
        <f>M97-M102</f>
        <v>0</v>
      </c>
      <c r="T102" s="692" t="s">
        <v>550</v>
      </c>
      <c r="U102" s="207"/>
      <c r="V102" s="685"/>
      <c r="W102" s="685"/>
      <c r="X102" s="305"/>
      <c r="Y102" s="186"/>
    </row>
    <row r="103" spans="2:25" ht="24.95" customHeight="1" x14ac:dyDescent="0.25">
      <c r="B103" s="206"/>
      <c r="C103" s="668"/>
      <c r="D103" s="668"/>
      <c r="E103" s="668"/>
      <c r="F103" s="288"/>
      <c r="G103" s="686"/>
      <c r="H103" s="687"/>
      <c r="I103" s="126"/>
      <c r="J103" s="688"/>
      <c r="K103" s="689"/>
      <c r="L103" s="126"/>
      <c r="M103" s="690"/>
      <c r="N103" s="691"/>
      <c r="O103" s="126"/>
      <c r="P103" s="694"/>
      <c r="Q103" s="696"/>
      <c r="R103" s="236"/>
      <c r="S103" s="678"/>
      <c r="T103" s="665"/>
      <c r="U103" s="207"/>
      <c r="V103" s="685"/>
      <c r="W103" s="685"/>
      <c r="X103" s="305"/>
      <c r="Y103" s="186"/>
    </row>
    <row r="104" spans="2:25" ht="15" customHeight="1" x14ac:dyDescent="0.25">
      <c r="B104" s="206"/>
      <c r="C104" s="288"/>
      <c r="D104" s="288"/>
      <c r="E104" s="288"/>
      <c r="F104" s="288"/>
      <c r="G104" s="126"/>
      <c r="H104" s="184"/>
      <c r="I104" s="126"/>
      <c r="J104" s="184"/>
      <c r="K104" s="184"/>
      <c r="L104" s="126"/>
      <c r="M104" s="184"/>
      <c r="N104" s="184"/>
      <c r="O104" s="126"/>
      <c r="P104" s="241"/>
      <c r="Q104" s="241"/>
      <c r="R104" s="236"/>
      <c r="S104" s="243"/>
      <c r="T104" s="243"/>
      <c r="U104" s="207"/>
      <c r="V104" s="184"/>
      <c r="W104" s="184"/>
      <c r="X104" s="305"/>
      <c r="Y104" s="186"/>
    </row>
    <row r="105" spans="2:25" ht="51" customHeight="1" x14ac:dyDescent="0.25">
      <c r="B105" s="206"/>
      <c r="C105" s="233"/>
      <c r="D105" s="233"/>
      <c r="E105" s="233"/>
      <c r="F105" s="272"/>
      <c r="G105" s="184"/>
      <c r="H105" s="184"/>
      <c r="I105" s="126"/>
      <c r="J105" s="184"/>
      <c r="K105" s="184"/>
      <c r="L105" s="126"/>
      <c r="M105" s="184"/>
      <c r="N105" s="184"/>
      <c r="O105" s="126"/>
      <c r="P105" s="682"/>
      <c r="Q105" s="682"/>
      <c r="R105" s="236"/>
      <c r="S105" s="683"/>
      <c r="T105" s="683"/>
      <c r="U105" s="207"/>
      <c r="V105" s="684" t="s">
        <v>333</v>
      </c>
      <c r="W105" s="684"/>
      <c r="X105" s="305"/>
      <c r="Y105" s="186"/>
    </row>
    <row r="106" spans="2:25" ht="15" customHeight="1" x14ac:dyDescent="0.25">
      <c r="B106" s="206"/>
      <c r="C106" s="233"/>
      <c r="D106" s="233"/>
      <c r="E106" s="233"/>
      <c r="F106" s="272"/>
      <c r="G106" s="184"/>
      <c r="H106" s="184"/>
      <c r="I106" s="126"/>
      <c r="J106" s="184"/>
      <c r="K106" s="184"/>
      <c r="L106" s="126"/>
      <c r="M106" s="184"/>
      <c r="N106" s="184"/>
      <c r="O106" s="126"/>
      <c r="P106" s="241"/>
      <c r="Q106" s="241"/>
      <c r="R106" s="236"/>
      <c r="S106" s="243"/>
      <c r="T106" s="243"/>
      <c r="U106" s="207"/>
      <c r="V106" s="184"/>
      <c r="W106" s="184"/>
      <c r="X106" s="305"/>
      <c r="Y106" s="186"/>
    </row>
    <row r="107" spans="2:25" ht="15" customHeight="1" x14ac:dyDescent="0.25">
      <c r="B107" s="206"/>
      <c r="C107" s="233"/>
      <c r="D107" s="233"/>
      <c r="E107" s="233"/>
      <c r="F107" s="272"/>
      <c r="G107" s="184"/>
      <c r="H107" s="184"/>
      <c r="I107" s="126"/>
      <c r="J107" s="184"/>
      <c r="K107" s="184"/>
      <c r="L107" s="126"/>
      <c r="M107" s="184"/>
      <c r="N107" s="184"/>
      <c r="O107" s="126"/>
      <c r="P107" s="241"/>
      <c r="Q107" s="241"/>
      <c r="R107" s="236"/>
      <c r="S107" s="243"/>
      <c r="T107" s="243"/>
      <c r="U107" s="207"/>
      <c r="V107" s="184"/>
      <c r="W107" s="184"/>
      <c r="X107" s="305"/>
      <c r="Y107" s="186"/>
    </row>
    <row r="108" spans="2:25" ht="15" customHeight="1" x14ac:dyDescent="0.25">
      <c r="B108" s="206"/>
      <c r="C108" s="233"/>
      <c r="D108" s="233"/>
      <c r="E108" s="233"/>
      <c r="F108" s="272"/>
      <c r="G108" s="184"/>
      <c r="H108" s="184"/>
      <c r="I108" s="126"/>
      <c r="J108" s="184"/>
      <c r="K108" s="184"/>
      <c r="L108" s="126"/>
      <c r="M108" s="184"/>
      <c r="N108" s="184"/>
      <c r="O108" s="126"/>
      <c r="P108" s="241"/>
      <c r="Q108" s="241"/>
      <c r="R108" s="236"/>
      <c r="S108" s="243"/>
      <c r="T108" s="243"/>
      <c r="U108" s="207"/>
      <c r="V108" s="184"/>
      <c r="W108" s="184"/>
      <c r="X108" s="305"/>
      <c r="Y108" s="186"/>
    </row>
    <row r="109" spans="2:25" ht="15" customHeight="1" x14ac:dyDescent="0.25">
      <c r="B109" s="206"/>
      <c r="C109" s="704" t="s">
        <v>285</v>
      </c>
      <c r="D109" s="704"/>
      <c r="E109" s="704"/>
      <c r="F109" s="704"/>
      <c r="G109" s="704"/>
      <c r="H109" s="704"/>
      <c r="I109" s="704"/>
      <c r="J109" s="704"/>
      <c r="K109" s="704"/>
      <c r="L109" s="704"/>
      <c r="M109" s="704"/>
      <c r="N109" s="704"/>
      <c r="P109" s="207"/>
      <c r="Q109" s="207"/>
      <c r="S109" s="207"/>
      <c r="T109" s="207"/>
      <c r="U109" s="207"/>
      <c r="V109" s="207"/>
      <c r="W109" s="207"/>
      <c r="X109" s="305"/>
      <c r="Y109" s="186"/>
    </row>
    <row r="110" spans="2:25" ht="24.95" customHeight="1" x14ac:dyDescent="0.25">
      <c r="B110" s="206"/>
      <c r="C110" s="207"/>
      <c r="D110" s="207"/>
      <c r="E110" s="207"/>
      <c r="F110" s="186"/>
      <c r="G110" s="207"/>
      <c r="H110" s="207"/>
      <c r="J110" s="207"/>
      <c r="K110" s="207"/>
      <c r="M110" s="207"/>
      <c r="N110" s="207"/>
      <c r="P110" s="207"/>
      <c r="Q110" s="207"/>
      <c r="S110" s="207"/>
      <c r="T110" s="207"/>
      <c r="U110" s="207"/>
      <c r="V110" s="278"/>
      <c r="W110" s="278"/>
      <c r="X110" s="305"/>
      <c r="Y110" s="186"/>
    </row>
    <row r="111" spans="2:25" ht="2.1" customHeight="1" x14ac:dyDescent="0.25">
      <c r="B111" s="206"/>
      <c r="C111" s="207"/>
      <c r="D111" s="207"/>
      <c r="E111" s="207"/>
      <c r="F111" s="186"/>
      <c r="G111" s="207"/>
      <c r="H111" s="207"/>
      <c r="J111" s="207"/>
      <c r="K111" s="207"/>
      <c r="M111" s="207"/>
      <c r="N111" s="207"/>
      <c r="P111" s="207"/>
      <c r="Q111" s="207"/>
      <c r="S111" s="207"/>
      <c r="T111" s="207"/>
      <c r="U111" s="207"/>
      <c r="V111" s="278"/>
      <c r="W111" s="278"/>
      <c r="X111" s="305"/>
      <c r="Y111" s="186"/>
    </row>
    <row r="112" spans="2:25" ht="15" customHeight="1" x14ac:dyDescent="0.25">
      <c r="B112" s="206"/>
      <c r="C112" s="186"/>
      <c r="D112" s="186"/>
      <c r="E112" s="186"/>
      <c r="F112" s="186"/>
      <c r="G112" s="642" t="s">
        <v>328</v>
      </c>
      <c r="H112" s="642"/>
      <c r="I112" s="283"/>
      <c r="J112" s="642" t="s">
        <v>268</v>
      </c>
      <c r="K112" s="642"/>
      <c r="L112" s="283"/>
      <c r="M112" s="642" t="s">
        <v>286</v>
      </c>
      <c r="N112" s="642"/>
      <c r="O112" s="283"/>
      <c r="P112" s="642" t="s">
        <v>269</v>
      </c>
      <c r="Q112" s="642"/>
      <c r="R112" s="283"/>
      <c r="S112" s="642" t="s">
        <v>291</v>
      </c>
      <c r="T112" s="642"/>
      <c r="U112" s="207"/>
      <c r="V112" s="702"/>
      <c r="W112" s="702"/>
      <c r="X112" s="305"/>
      <c r="Y112" s="186"/>
    </row>
    <row r="113" spans="2:25" ht="35.1" customHeight="1" x14ac:dyDescent="0.25">
      <c r="B113" s="206"/>
      <c r="C113" s="186"/>
      <c r="D113" s="186"/>
      <c r="E113" s="186"/>
      <c r="F113" s="186"/>
      <c r="G113" s="642"/>
      <c r="H113" s="642"/>
      <c r="I113" s="283"/>
      <c r="J113" s="642"/>
      <c r="K113" s="642"/>
      <c r="L113" s="283"/>
      <c r="M113" s="642"/>
      <c r="N113" s="642"/>
      <c r="O113" s="283"/>
      <c r="P113" s="642"/>
      <c r="Q113" s="642"/>
      <c r="R113" s="283"/>
      <c r="S113" s="642"/>
      <c r="T113" s="642"/>
      <c r="U113" s="207"/>
      <c r="V113" s="702"/>
      <c r="W113" s="702"/>
      <c r="X113" s="305"/>
      <c r="Y113" s="186"/>
    </row>
    <row r="114" spans="2:25" ht="3.95" customHeight="1" x14ac:dyDescent="0.25">
      <c r="B114" s="206"/>
      <c r="C114" s="186"/>
      <c r="D114" s="186"/>
      <c r="E114" s="186"/>
      <c r="F114" s="186"/>
      <c r="G114" s="272"/>
      <c r="H114" s="272"/>
      <c r="I114" s="272"/>
      <c r="J114" s="272"/>
      <c r="K114" s="272"/>
      <c r="L114" s="272"/>
      <c r="M114" s="272"/>
      <c r="N114" s="272"/>
      <c r="O114" s="272"/>
      <c r="P114" s="272"/>
      <c r="Q114" s="272"/>
      <c r="R114" s="272"/>
      <c r="S114" s="288"/>
      <c r="T114" s="288"/>
      <c r="U114" s="186"/>
      <c r="V114" s="285"/>
      <c r="W114" s="285"/>
      <c r="X114" s="305"/>
      <c r="Y114" s="186"/>
    </row>
    <row r="115" spans="2:25" ht="24.95" customHeight="1" x14ac:dyDescent="0.25">
      <c r="B115" s="206"/>
      <c r="C115" s="646" t="s">
        <v>273</v>
      </c>
      <c r="D115" s="646"/>
      <c r="E115" s="646"/>
      <c r="F115" s="288"/>
      <c r="G115" s="630">
        <v>16</v>
      </c>
      <c r="H115" s="647"/>
      <c r="I115" s="82"/>
      <c r="J115" s="648"/>
      <c r="K115" s="648"/>
      <c r="L115" s="82"/>
      <c r="M115" s="627">
        <f>J115*G115</f>
        <v>0</v>
      </c>
      <c r="N115" s="627"/>
      <c r="O115" s="82"/>
      <c r="P115" s="703"/>
      <c r="Q115" s="703"/>
      <c r="R115" s="306"/>
      <c r="S115" s="625"/>
      <c r="T115" s="626"/>
      <c r="U115" s="207"/>
      <c r="V115" s="685"/>
      <c r="W115" s="685"/>
      <c r="X115" s="305"/>
      <c r="Y115" s="186"/>
    </row>
    <row r="116" spans="2:25" ht="24.95" customHeight="1" x14ac:dyDescent="0.25">
      <c r="B116" s="206"/>
      <c r="C116" s="646"/>
      <c r="D116" s="646"/>
      <c r="E116" s="646"/>
      <c r="F116" s="288"/>
      <c r="G116" s="630"/>
      <c r="H116" s="647"/>
      <c r="I116" s="82"/>
      <c r="J116" s="648"/>
      <c r="K116" s="648"/>
      <c r="L116" s="82"/>
      <c r="M116" s="627"/>
      <c r="N116" s="627"/>
      <c r="O116" s="82"/>
      <c r="P116" s="703"/>
      <c r="Q116" s="703"/>
      <c r="R116" s="306"/>
      <c r="S116" s="625"/>
      <c r="T116" s="626"/>
      <c r="U116" s="207"/>
      <c r="V116" s="685"/>
      <c r="W116" s="685"/>
      <c r="X116" s="305"/>
      <c r="Y116" s="186"/>
    </row>
    <row r="117" spans="2:25" ht="3.95" customHeight="1" x14ac:dyDescent="0.25">
      <c r="B117" s="206"/>
      <c r="C117" s="288"/>
      <c r="D117" s="288"/>
      <c r="E117" s="288"/>
      <c r="F117" s="288"/>
      <c r="G117" s="126"/>
      <c r="H117" s="126"/>
      <c r="I117" s="126"/>
      <c r="J117" s="127"/>
      <c r="K117" s="127"/>
      <c r="L117" s="126"/>
      <c r="M117" s="127"/>
      <c r="N117" s="127"/>
      <c r="O117" s="126"/>
      <c r="P117" s="196"/>
      <c r="Q117" s="196"/>
      <c r="R117" s="196"/>
      <c r="S117" s="307"/>
      <c r="T117" s="307"/>
      <c r="U117" s="186"/>
      <c r="V117" s="126"/>
      <c r="W117" s="126"/>
      <c r="X117" s="305"/>
      <c r="Y117" s="186"/>
    </row>
    <row r="118" spans="2:25" ht="24.95" customHeight="1" x14ac:dyDescent="0.25">
      <c r="B118" s="206"/>
      <c r="C118" s="646" t="s">
        <v>274</v>
      </c>
      <c r="D118" s="646"/>
      <c r="E118" s="646"/>
      <c r="F118" s="288"/>
      <c r="G118" s="669">
        <v>16</v>
      </c>
      <c r="H118" s="670"/>
      <c r="I118" s="126"/>
      <c r="J118" s="671"/>
      <c r="K118" s="672"/>
      <c r="L118" s="126"/>
      <c r="M118" s="673">
        <f t="shared" ref="M118" si="10">J118*G118</f>
        <v>0</v>
      </c>
      <c r="N118" s="674"/>
      <c r="O118" s="126"/>
      <c r="P118" s="698" t="str">
        <f>IFERROR(M115/M118,"")</f>
        <v/>
      </c>
      <c r="Q118" s="700" t="s">
        <v>535</v>
      </c>
      <c r="R118" s="236"/>
      <c r="S118" s="638">
        <f>M115-M118</f>
        <v>0</v>
      </c>
      <c r="T118" s="631" t="s">
        <v>551</v>
      </c>
      <c r="U118" s="207"/>
      <c r="V118" s="685"/>
      <c r="W118" s="685"/>
      <c r="X118" s="305"/>
      <c r="Y118" s="186"/>
    </row>
    <row r="119" spans="2:25" ht="24.95" customHeight="1" x14ac:dyDescent="0.25">
      <c r="B119" s="206"/>
      <c r="C119" s="646"/>
      <c r="D119" s="646"/>
      <c r="E119" s="646"/>
      <c r="F119" s="288"/>
      <c r="G119" s="651"/>
      <c r="H119" s="652"/>
      <c r="I119" s="126"/>
      <c r="J119" s="655"/>
      <c r="K119" s="656"/>
      <c r="L119" s="126"/>
      <c r="M119" s="659"/>
      <c r="N119" s="660"/>
      <c r="O119" s="126"/>
      <c r="P119" s="699"/>
      <c r="Q119" s="701"/>
      <c r="R119" s="236"/>
      <c r="S119" s="679"/>
      <c r="T119" s="697"/>
      <c r="U119" s="207"/>
      <c r="V119" s="685"/>
      <c r="W119" s="685"/>
      <c r="X119" s="305"/>
      <c r="Y119" s="186"/>
    </row>
    <row r="120" spans="2:25" ht="24.95" customHeight="1" x14ac:dyDescent="0.25">
      <c r="B120" s="206"/>
      <c r="C120" s="667" t="s">
        <v>275</v>
      </c>
      <c r="D120" s="667"/>
      <c r="E120" s="667"/>
      <c r="F120" s="288"/>
      <c r="G120" s="651">
        <v>16</v>
      </c>
      <c r="H120" s="652"/>
      <c r="I120" s="126"/>
      <c r="J120" s="655"/>
      <c r="K120" s="656"/>
      <c r="L120" s="126"/>
      <c r="M120" s="659">
        <f t="shared" ref="M120" si="11">J120*G120</f>
        <v>0</v>
      </c>
      <c r="N120" s="660"/>
      <c r="O120" s="126"/>
      <c r="P120" s="693" t="str">
        <f>IFERROR(M115/M120,"")</f>
        <v/>
      </c>
      <c r="Q120" s="695" t="s">
        <v>536</v>
      </c>
      <c r="R120" s="236"/>
      <c r="S120" s="680">
        <f>M115-M120</f>
        <v>0</v>
      </c>
      <c r="T120" s="692" t="s">
        <v>552</v>
      </c>
      <c r="U120" s="207"/>
      <c r="V120" s="685"/>
      <c r="W120" s="685"/>
      <c r="X120" s="305"/>
      <c r="Y120" s="186"/>
    </row>
    <row r="121" spans="2:25" ht="24.95" customHeight="1" x14ac:dyDescent="0.25">
      <c r="B121" s="206"/>
      <c r="C121" s="668"/>
      <c r="D121" s="668"/>
      <c r="E121" s="668"/>
      <c r="F121" s="288"/>
      <c r="G121" s="686"/>
      <c r="H121" s="687"/>
      <c r="I121" s="126"/>
      <c r="J121" s="688"/>
      <c r="K121" s="689"/>
      <c r="L121" s="126"/>
      <c r="M121" s="690"/>
      <c r="N121" s="691"/>
      <c r="O121" s="126"/>
      <c r="P121" s="694"/>
      <c r="Q121" s="696"/>
      <c r="R121" s="236"/>
      <c r="S121" s="678"/>
      <c r="T121" s="665"/>
      <c r="U121" s="207"/>
      <c r="V121" s="685"/>
      <c r="W121" s="685"/>
      <c r="X121" s="305"/>
      <c r="Y121" s="186"/>
    </row>
    <row r="122" spans="2:25" x14ac:dyDescent="0.25">
      <c r="B122" s="206"/>
      <c r="C122" s="288"/>
      <c r="D122" s="288"/>
      <c r="E122" s="288"/>
      <c r="F122" s="288"/>
      <c r="G122" s="126"/>
      <c r="H122" s="184"/>
      <c r="I122" s="126"/>
      <c r="J122" s="184"/>
      <c r="K122" s="184"/>
      <c r="L122" s="126"/>
      <c r="M122" s="184"/>
      <c r="N122" s="184"/>
      <c r="O122" s="126"/>
      <c r="P122" s="241"/>
      <c r="Q122" s="241"/>
      <c r="R122" s="236"/>
      <c r="S122" s="243"/>
      <c r="T122" s="243"/>
      <c r="U122" s="207"/>
      <c r="V122" s="184"/>
      <c r="W122" s="184"/>
      <c r="X122" s="305"/>
      <c r="Y122" s="186"/>
    </row>
    <row r="123" spans="2:25" ht="51" customHeight="1" x14ac:dyDescent="0.25">
      <c r="B123" s="206"/>
      <c r="C123" s="233"/>
      <c r="D123" s="233"/>
      <c r="E123" s="233"/>
      <c r="F123" s="272"/>
      <c r="G123" s="184"/>
      <c r="H123" s="184"/>
      <c r="I123" s="126"/>
      <c r="J123" s="184"/>
      <c r="K123" s="184"/>
      <c r="L123" s="126"/>
      <c r="M123" s="184"/>
      <c r="N123" s="184"/>
      <c r="O123" s="126"/>
      <c r="P123" s="682"/>
      <c r="Q123" s="682"/>
      <c r="R123" s="236"/>
      <c r="S123" s="683"/>
      <c r="T123" s="683"/>
      <c r="U123" s="207"/>
      <c r="V123" s="684" t="s">
        <v>334</v>
      </c>
      <c r="W123" s="684"/>
      <c r="X123" s="305"/>
      <c r="Y123" s="186"/>
    </row>
    <row r="124" spans="2:25" x14ac:dyDescent="0.25">
      <c r="B124" s="206"/>
      <c r="C124" s="233"/>
      <c r="D124" s="233"/>
      <c r="E124" s="233"/>
      <c r="F124" s="272"/>
      <c r="G124" s="184"/>
      <c r="H124" s="184"/>
      <c r="I124" s="126"/>
      <c r="J124" s="184"/>
      <c r="K124" s="184"/>
      <c r="L124" s="126"/>
      <c r="M124" s="184"/>
      <c r="N124" s="184"/>
      <c r="O124" s="126"/>
      <c r="P124" s="241"/>
      <c r="Q124" s="241"/>
      <c r="R124" s="236"/>
      <c r="S124" s="243"/>
      <c r="T124" s="243"/>
      <c r="U124" s="207"/>
      <c r="V124" s="184"/>
      <c r="W124" s="184"/>
      <c r="X124" s="305"/>
      <c r="Y124" s="186"/>
    </row>
    <row r="125" spans="2:25" ht="15.75" thickBot="1" x14ac:dyDescent="0.3">
      <c r="B125" s="244"/>
      <c r="C125" s="245"/>
      <c r="D125" s="245"/>
      <c r="E125" s="245"/>
      <c r="F125" s="246"/>
      <c r="G125" s="83"/>
      <c r="H125" s="83"/>
      <c r="I125" s="84"/>
      <c r="J125" s="83"/>
      <c r="K125" s="83"/>
      <c r="L125" s="84"/>
      <c r="M125" s="83"/>
      <c r="N125" s="83"/>
      <c r="O125" s="84"/>
      <c r="P125" s="247"/>
      <c r="Q125" s="247"/>
      <c r="R125" s="248"/>
      <c r="S125" s="250"/>
      <c r="T125" s="250"/>
      <c r="U125" s="251"/>
      <c r="V125" s="83"/>
      <c r="W125" s="83"/>
      <c r="X125" s="309"/>
      <c r="Y125" s="186"/>
    </row>
    <row r="126" spans="2:25" x14ac:dyDescent="0.25">
      <c r="B126" s="186"/>
      <c r="C126" s="186"/>
      <c r="D126" s="186"/>
      <c r="E126" s="186"/>
      <c r="F126" s="186"/>
      <c r="G126" s="186"/>
      <c r="H126" s="186"/>
      <c r="J126" s="186"/>
      <c r="K126" s="186"/>
      <c r="M126" s="186"/>
      <c r="N126" s="186"/>
      <c r="P126" s="186"/>
      <c r="Q126" s="186"/>
      <c r="S126" s="186"/>
      <c r="T126" s="186"/>
      <c r="U126" s="186"/>
      <c r="V126" s="186"/>
      <c r="W126" s="186"/>
      <c r="X126" s="186"/>
      <c r="Y126" s="186"/>
    </row>
  </sheetData>
  <sheetProtection password="DA6F" sheet="1" objects="1" scenarios="1" selectLockedCells="1"/>
  <mergeCells count="240">
    <mergeCell ref="B8:Q8"/>
    <mergeCell ref="S8:X8"/>
    <mergeCell ref="B12:F12"/>
    <mergeCell ref="C14:J14"/>
    <mergeCell ref="G17:H18"/>
    <mergeCell ref="J17:K18"/>
    <mergeCell ref="M17:N18"/>
    <mergeCell ref="P17:Q18"/>
    <mergeCell ref="S17:T18"/>
    <mergeCell ref="V17:V18"/>
    <mergeCell ref="W17:W18"/>
    <mergeCell ref="C20:E21"/>
    <mergeCell ref="G20:H21"/>
    <mergeCell ref="J20:K21"/>
    <mergeCell ref="M20:N21"/>
    <mergeCell ref="P20:Q21"/>
    <mergeCell ref="S20:T21"/>
    <mergeCell ref="V20:V21"/>
    <mergeCell ref="W20:W21"/>
    <mergeCell ref="C23:E24"/>
    <mergeCell ref="G23:H24"/>
    <mergeCell ref="J23:K24"/>
    <mergeCell ref="M23:N24"/>
    <mergeCell ref="T23:T24"/>
    <mergeCell ref="V23:V24"/>
    <mergeCell ref="P23:P24"/>
    <mergeCell ref="Q23:Q24"/>
    <mergeCell ref="S23:S24"/>
    <mergeCell ref="P28:Q28"/>
    <mergeCell ref="S28:T28"/>
    <mergeCell ref="V28:W28"/>
    <mergeCell ref="S29:T29"/>
    <mergeCell ref="C32:J32"/>
    <mergeCell ref="W23:W24"/>
    <mergeCell ref="C25:E26"/>
    <mergeCell ref="G25:H26"/>
    <mergeCell ref="J25:K26"/>
    <mergeCell ref="M25:N26"/>
    <mergeCell ref="T25:T26"/>
    <mergeCell ref="V25:V26"/>
    <mergeCell ref="W25:W26"/>
    <mergeCell ref="Q25:Q26"/>
    <mergeCell ref="P25:P26"/>
    <mergeCell ref="S25:S26"/>
    <mergeCell ref="S35:T36"/>
    <mergeCell ref="V35:V36"/>
    <mergeCell ref="W35:W36"/>
    <mergeCell ref="C38:E39"/>
    <mergeCell ref="G38:H39"/>
    <mergeCell ref="J38:K39"/>
    <mergeCell ref="M38:N39"/>
    <mergeCell ref="P38:Q39"/>
    <mergeCell ref="S38:T39"/>
    <mergeCell ref="G35:H36"/>
    <mergeCell ref="J35:K36"/>
    <mergeCell ref="M35:N36"/>
    <mergeCell ref="P35:Q36"/>
    <mergeCell ref="V38:V39"/>
    <mergeCell ref="W38:W39"/>
    <mergeCell ref="W41:W42"/>
    <mergeCell ref="C43:E44"/>
    <mergeCell ref="G43:H44"/>
    <mergeCell ref="J43:K44"/>
    <mergeCell ref="M43:N44"/>
    <mergeCell ref="T43:T44"/>
    <mergeCell ref="V43:V44"/>
    <mergeCell ref="W43:W44"/>
    <mergeCell ref="Q43:Q44"/>
    <mergeCell ref="P43:P44"/>
    <mergeCell ref="S43:S44"/>
    <mergeCell ref="C41:E42"/>
    <mergeCell ref="G41:H42"/>
    <mergeCell ref="J41:K42"/>
    <mergeCell ref="M41:N42"/>
    <mergeCell ref="T41:T42"/>
    <mergeCell ref="V41:V42"/>
    <mergeCell ref="Q41:Q42"/>
    <mergeCell ref="P41:P42"/>
    <mergeCell ref="S41:S42"/>
    <mergeCell ref="P46:Q46"/>
    <mergeCell ref="S46:T46"/>
    <mergeCell ref="V46:W46"/>
    <mergeCell ref="C50:N50"/>
    <mergeCell ref="G53:H54"/>
    <mergeCell ref="J53:K54"/>
    <mergeCell ref="M53:N54"/>
    <mergeCell ref="P53:Q54"/>
    <mergeCell ref="S53:T54"/>
    <mergeCell ref="V53:V54"/>
    <mergeCell ref="W53:W54"/>
    <mergeCell ref="C56:E57"/>
    <mergeCell ref="G56:H57"/>
    <mergeCell ref="J56:K57"/>
    <mergeCell ref="M56:N57"/>
    <mergeCell ref="P56:Q57"/>
    <mergeCell ref="S56:T57"/>
    <mergeCell ref="V56:V57"/>
    <mergeCell ref="W56:W57"/>
    <mergeCell ref="C59:E60"/>
    <mergeCell ref="G59:H60"/>
    <mergeCell ref="J59:K60"/>
    <mergeCell ref="M59:N60"/>
    <mergeCell ref="T59:T60"/>
    <mergeCell ref="P59:P60"/>
    <mergeCell ref="Q59:Q60"/>
    <mergeCell ref="S59:S60"/>
    <mergeCell ref="V59:V60"/>
    <mergeCell ref="W59:W60"/>
    <mergeCell ref="C73:J73"/>
    <mergeCell ref="G76:H77"/>
    <mergeCell ref="J76:K77"/>
    <mergeCell ref="M76:N77"/>
    <mergeCell ref="P76:Q77"/>
    <mergeCell ref="W61:W62"/>
    <mergeCell ref="P64:Q64"/>
    <mergeCell ref="S64:T64"/>
    <mergeCell ref="V64:W64"/>
    <mergeCell ref="B71:F71"/>
    <mergeCell ref="S76:T77"/>
    <mergeCell ref="V76:V77"/>
    <mergeCell ref="W76:W77"/>
    <mergeCell ref="C61:E62"/>
    <mergeCell ref="G61:H62"/>
    <mergeCell ref="J61:K62"/>
    <mergeCell ref="M61:N62"/>
    <mergeCell ref="T61:T62"/>
    <mergeCell ref="V61:V62"/>
    <mergeCell ref="P61:P62"/>
    <mergeCell ref="Q61:Q62"/>
    <mergeCell ref="S61:S62"/>
    <mergeCell ref="C79:E80"/>
    <mergeCell ref="G79:H80"/>
    <mergeCell ref="J79:K80"/>
    <mergeCell ref="M79:N80"/>
    <mergeCell ref="P79:Q80"/>
    <mergeCell ref="S79:T80"/>
    <mergeCell ref="V79:V80"/>
    <mergeCell ref="W79:W80"/>
    <mergeCell ref="C82:E83"/>
    <mergeCell ref="G82:H83"/>
    <mergeCell ref="J82:K83"/>
    <mergeCell ref="M82:N83"/>
    <mergeCell ref="T82:T83"/>
    <mergeCell ref="P82:P83"/>
    <mergeCell ref="Q82:Q83"/>
    <mergeCell ref="S82:S83"/>
    <mergeCell ref="V82:V83"/>
    <mergeCell ref="W82:W83"/>
    <mergeCell ref="C91:J91"/>
    <mergeCell ref="G94:H95"/>
    <mergeCell ref="J94:K95"/>
    <mergeCell ref="M94:N95"/>
    <mergeCell ref="P94:Q95"/>
    <mergeCell ref="W84:W85"/>
    <mergeCell ref="P87:Q87"/>
    <mergeCell ref="S87:T87"/>
    <mergeCell ref="V87:W87"/>
    <mergeCell ref="S88:T88"/>
    <mergeCell ref="S94:T95"/>
    <mergeCell ref="V94:V95"/>
    <mergeCell ref="W94:W95"/>
    <mergeCell ref="C84:E85"/>
    <mergeCell ref="G84:H85"/>
    <mergeCell ref="J84:K85"/>
    <mergeCell ref="M84:N85"/>
    <mergeCell ref="T84:T85"/>
    <mergeCell ref="V84:V85"/>
    <mergeCell ref="P84:P85"/>
    <mergeCell ref="Q84:Q85"/>
    <mergeCell ref="S84:S85"/>
    <mergeCell ref="C97:E98"/>
    <mergeCell ref="G97:H98"/>
    <mergeCell ref="J97:K98"/>
    <mergeCell ref="M97:N98"/>
    <mergeCell ref="P97:Q98"/>
    <mergeCell ref="S97:T98"/>
    <mergeCell ref="V97:V98"/>
    <mergeCell ref="W97:W98"/>
    <mergeCell ref="C100:E101"/>
    <mergeCell ref="G100:H101"/>
    <mergeCell ref="J100:K101"/>
    <mergeCell ref="M100:N101"/>
    <mergeCell ref="T100:T101"/>
    <mergeCell ref="P100:P101"/>
    <mergeCell ref="Q100:Q101"/>
    <mergeCell ref="S100:S101"/>
    <mergeCell ref="W102:W103"/>
    <mergeCell ref="P105:Q105"/>
    <mergeCell ref="S105:T105"/>
    <mergeCell ref="V105:W105"/>
    <mergeCell ref="C109:N109"/>
    <mergeCell ref="V100:V101"/>
    <mergeCell ref="W100:W101"/>
    <mergeCell ref="C102:E103"/>
    <mergeCell ref="G102:H103"/>
    <mergeCell ref="J102:K103"/>
    <mergeCell ref="M102:N103"/>
    <mergeCell ref="T102:T103"/>
    <mergeCell ref="V102:V103"/>
    <mergeCell ref="P102:P103"/>
    <mergeCell ref="Q102:Q103"/>
    <mergeCell ref="S102:S103"/>
    <mergeCell ref="S112:T113"/>
    <mergeCell ref="V112:V113"/>
    <mergeCell ref="W112:W113"/>
    <mergeCell ref="C115:E116"/>
    <mergeCell ref="G115:H116"/>
    <mergeCell ref="J115:K116"/>
    <mergeCell ref="M115:N116"/>
    <mergeCell ref="P115:Q116"/>
    <mergeCell ref="S115:T116"/>
    <mergeCell ref="G112:H113"/>
    <mergeCell ref="J112:K113"/>
    <mergeCell ref="M112:N113"/>
    <mergeCell ref="P112:Q113"/>
    <mergeCell ref="V115:V116"/>
    <mergeCell ref="W115:W116"/>
    <mergeCell ref="P123:Q123"/>
    <mergeCell ref="S123:T123"/>
    <mergeCell ref="V123:W123"/>
    <mergeCell ref="W118:W119"/>
    <mergeCell ref="C120:E121"/>
    <mergeCell ref="G120:H121"/>
    <mergeCell ref="J120:K121"/>
    <mergeCell ref="M120:N121"/>
    <mergeCell ref="T120:T121"/>
    <mergeCell ref="V120:V121"/>
    <mergeCell ref="W120:W121"/>
    <mergeCell ref="P120:P121"/>
    <mergeCell ref="S120:S121"/>
    <mergeCell ref="Q120:Q121"/>
    <mergeCell ref="C118:E119"/>
    <mergeCell ref="G118:H119"/>
    <mergeCell ref="J118:K119"/>
    <mergeCell ref="M118:N119"/>
    <mergeCell ref="T118:T119"/>
    <mergeCell ref="V118:V119"/>
    <mergeCell ref="P118:P119"/>
    <mergeCell ref="S118:S119"/>
    <mergeCell ref="Q118:Q119"/>
  </mergeCells>
  <conditionalFormatting sqref="P27:R27 P29:R31 P28 P20:R22 S20 P47:R49 P65:R68 P45:R45 P38:R40 S38 P63:R63 P56:R58 S56 P86:R86 P88:R90 P79:R81 S79 P106:R108 P124:R125 P104:R104 P97:R99 S97 P122:R122 P115:R117 S115">
    <cfRule type="cellIs" dxfId="552" priority="83" operator="equal">
      <formula>$U$2</formula>
    </cfRule>
  </conditionalFormatting>
  <conditionalFormatting sqref="P46">
    <cfRule type="cellIs" dxfId="551" priority="77" operator="equal">
      <formula>$U$2</formula>
    </cfRule>
  </conditionalFormatting>
  <conditionalFormatting sqref="P64">
    <cfRule type="cellIs" dxfId="550" priority="71" operator="equal">
      <formula>$U$2</formula>
    </cfRule>
  </conditionalFormatting>
  <conditionalFormatting sqref="P87">
    <cfRule type="cellIs" dxfId="549" priority="65" operator="equal">
      <formula>$U$2</formula>
    </cfRule>
  </conditionalFormatting>
  <conditionalFormatting sqref="P105">
    <cfRule type="cellIs" dxfId="548" priority="59" operator="equal">
      <formula>$U$2</formula>
    </cfRule>
  </conditionalFormatting>
  <conditionalFormatting sqref="P123">
    <cfRule type="cellIs" dxfId="547" priority="54" operator="equal">
      <formula>$U$2</formula>
    </cfRule>
  </conditionalFormatting>
  <conditionalFormatting sqref="Q23:Q24">
    <cfRule type="expression" dxfId="546" priority="43">
      <formula>$P$23=""</formula>
    </cfRule>
  </conditionalFormatting>
  <conditionalFormatting sqref="Q25:Q26">
    <cfRule type="expression" dxfId="545" priority="42">
      <formula>$P$25=""</formula>
    </cfRule>
  </conditionalFormatting>
  <conditionalFormatting sqref="T23:T24">
    <cfRule type="expression" dxfId="544" priority="40">
      <formula>$P$23=""</formula>
    </cfRule>
  </conditionalFormatting>
  <conditionalFormatting sqref="T25:T26">
    <cfRule type="expression" dxfId="543" priority="34">
      <formula>$P$25=""</formula>
    </cfRule>
  </conditionalFormatting>
  <conditionalFormatting sqref="Q41:Q42">
    <cfRule type="expression" dxfId="542" priority="27">
      <formula>$P$41=""</formula>
    </cfRule>
  </conditionalFormatting>
  <conditionalFormatting sqref="Q43:Q44">
    <cfRule type="expression" dxfId="541" priority="26">
      <formula>$P$43=""</formula>
    </cfRule>
  </conditionalFormatting>
  <conditionalFormatting sqref="T41:T42">
    <cfRule type="expression" dxfId="540" priority="23">
      <formula>$P$41=""</formula>
    </cfRule>
  </conditionalFormatting>
  <conditionalFormatting sqref="T43:T44">
    <cfRule type="expression" dxfId="539" priority="20">
      <formula>$P$43=""</formula>
    </cfRule>
  </conditionalFormatting>
  <conditionalFormatting sqref="Q59:Q60">
    <cfRule type="expression" dxfId="538" priority="18">
      <formula>$P$59=""</formula>
    </cfRule>
  </conditionalFormatting>
  <conditionalFormatting sqref="Q61:Q62">
    <cfRule type="expression" dxfId="537" priority="17">
      <formula>$P$61=""</formula>
    </cfRule>
  </conditionalFormatting>
  <conditionalFormatting sqref="T59:T60">
    <cfRule type="expression" dxfId="536" priority="16">
      <formula>$P$59=""</formula>
    </cfRule>
  </conditionalFormatting>
  <conditionalFormatting sqref="T61:T62">
    <cfRule type="expression" dxfId="535" priority="15">
      <formula>$P$61=""</formula>
    </cfRule>
  </conditionalFormatting>
  <conditionalFormatting sqref="Q82:Q83">
    <cfRule type="expression" dxfId="534" priority="13">
      <formula>$P$82=""</formula>
    </cfRule>
  </conditionalFormatting>
  <conditionalFormatting sqref="Q84:Q85">
    <cfRule type="expression" dxfId="533" priority="12">
      <formula>$P$84=""</formula>
    </cfRule>
  </conditionalFormatting>
  <conditionalFormatting sqref="T82:T83">
    <cfRule type="expression" dxfId="532" priority="11">
      <formula>$P$82=""</formula>
    </cfRule>
  </conditionalFormatting>
  <conditionalFormatting sqref="T84:T85">
    <cfRule type="expression" dxfId="531" priority="10">
      <formula>$P$84=""</formula>
    </cfRule>
  </conditionalFormatting>
  <conditionalFormatting sqref="Q100:Q101">
    <cfRule type="expression" dxfId="530" priority="8">
      <formula>$P$100=""</formula>
    </cfRule>
  </conditionalFormatting>
  <conditionalFormatting sqref="Q102:Q103">
    <cfRule type="expression" dxfId="529" priority="7">
      <formula>$P$102=""</formula>
    </cfRule>
  </conditionalFormatting>
  <conditionalFormatting sqref="T100:T101">
    <cfRule type="expression" dxfId="528" priority="6">
      <formula>$P$100=""</formula>
    </cfRule>
  </conditionalFormatting>
  <conditionalFormatting sqref="T102:T103">
    <cfRule type="expression" dxfId="527" priority="5">
      <formula>$P$102=""</formula>
    </cfRule>
  </conditionalFormatting>
  <conditionalFormatting sqref="Q118:Q119">
    <cfRule type="expression" dxfId="526" priority="4">
      <formula>$P$118=""</formula>
    </cfRule>
  </conditionalFormatting>
  <conditionalFormatting sqref="Q120:Q121">
    <cfRule type="expression" dxfId="525" priority="3">
      <formula>$P$120=""</formula>
    </cfRule>
  </conditionalFormatting>
  <conditionalFormatting sqref="T118:T119">
    <cfRule type="expression" dxfId="524" priority="2">
      <formula>$P$118=""</formula>
    </cfRule>
  </conditionalFormatting>
  <conditionalFormatting sqref="T120:T121">
    <cfRule type="expression" dxfId="523" priority="1">
      <formula>$P$120=""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2" operator="containsText" id="{DF2A6D0F-DDE4-458F-B519-57F08D87E25C}">
            <xm:f>NOT(ISERROR(SEARCH($M$20,S20)))</xm:f>
            <xm:f>$M$20</xm:f>
            <x14:dxf>
              <font>
                <color theme="0"/>
              </font>
            </x14:dxf>
          </x14:cfRule>
          <xm:sqref>S20:T22</xm:sqref>
        </x14:conditionalFormatting>
        <x14:conditionalFormatting xmlns:xm="http://schemas.microsoft.com/office/excel/2006/main">
          <x14:cfRule type="containsText" priority="81" operator="containsText" id="{60E22A80-68EF-43AE-9580-91B73A528284}">
            <xm:f>NOT(ISERROR(SEARCH($Q$2,P23)))</xm:f>
            <xm:f>$Q$2</xm:f>
            <x14:dxf>
              <font>
                <color theme="0"/>
              </font>
            </x14:dxf>
          </x14:cfRule>
          <xm:sqref>Q25:R25 R26 R23:R24 P41 P59:R59 P82:R82 P100:R100 P118:R118 R41</xm:sqref>
        </x14:conditionalFormatting>
        <x14:conditionalFormatting xmlns:xm="http://schemas.microsoft.com/office/excel/2006/main">
          <x14:cfRule type="containsText" priority="76" operator="containsText" id="{1E1B151A-D13D-438E-B9BC-FF85143E4BF4}">
            <xm:f>NOT(ISERROR(SEARCH($M$20,S38)))</xm:f>
            <xm:f>$M$20</xm:f>
            <x14:dxf>
              <font>
                <color theme="0"/>
              </font>
            </x14:dxf>
          </x14:cfRule>
          <xm:sqref>S38:T40</xm:sqref>
        </x14:conditionalFormatting>
        <x14:conditionalFormatting xmlns:xm="http://schemas.microsoft.com/office/excel/2006/main">
          <x14:cfRule type="containsText" priority="75" operator="containsText" id="{E36E8D36-BF2C-421C-84FE-D710386565C1}">
            <xm:f>NOT(ISERROR(SEARCH($Q$2,P42)))</xm:f>
            <xm:f>$Q$2</xm:f>
            <x14:dxf>
              <font>
                <color theme="0"/>
              </font>
            </x14:dxf>
          </x14:cfRule>
          <xm:sqref>P43 R42:R44</xm:sqref>
        </x14:conditionalFormatting>
        <x14:conditionalFormatting xmlns:xm="http://schemas.microsoft.com/office/excel/2006/main">
          <x14:cfRule type="containsText" priority="72" operator="containsText" id="{336CBF47-DEEF-4BCE-BC5F-1131BFF4DAB2}">
            <xm:f>NOT(ISERROR(SEARCH($M$38,S41)))</xm:f>
            <xm:f>$M$38</xm:f>
            <x14:dxf>
              <font>
                <color theme="0"/>
              </font>
            </x14:dxf>
          </x14:cfRule>
          <xm:sqref>S41 S43</xm:sqref>
        </x14:conditionalFormatting>
        <x14:conditionalFormatting xmlns:xm="http://schemas.microsoft.com/office/excel/2006/main">
          <x14:cfRule type="containsText" priority="70" operator="containsText" id="{098615EB-E261-4C36-9230-2D4542668D2B}">
            <xm:f>NOT(ISERROR(SEARCH($M$20,S56)))</xm:f>
            <xm:f>$M$20</xm:f>
            <x14:dxf>
              <font>
                <color theme="0"/>
              </font>
            </x14:dxf>
          </x14:cfRule>
          <xm:sqref>S56:T58</xm:sqref>
        </x14:conditionalFormatting>
        <x14:conditionalFormatting xmlns:xm="http://schemas.microsoft.com/office/excel/2006/main">
          <x14:cfRule type="containsText" priority="69" operator="containsText" id="{234B9710-3DCD-4682-8907-07FAA3EF4E32}">
            <xm:f>NOT(ISERROR(SEARCH($Q$2,P60)))</xm:f>
            <xm:f>$Q$2</xm:f>
            <x14:dxf>
              <font>
                <color theme="0"/>
              </font>
            </x14:dxf>
          </x14:cfRule>
          <xm:sqref>P61:R61 R60 R62</xm:sqref>
        </x14:conditionalFormatting>
        <x14:conditionalFormatting xmlns:xm="http://schemas.microsoft.com/office/excel/2006/main">
          <x14:cfRule type="containsText" priority="64" operator="containsText" id="{907F9072-A728-4B24-AEF8-E7E46CBFCA0A}">
            <xm:f>NOT(ISERROR(SEARCH($M$20,S79)))</xm:f>
            <xm:f>$M$20</xm:f>
            <x14:dxf>
              <font>
                <color theme="0"/>
              </font>
            </x14:dxf>
          </x14:cfRule>
          <xm:sqref>S79:T81</xm:sqref>
        </x14:conditionalFormatting>
        <x14:conditionalFormatting xmlns:xm="http://schemas.microsoft.com/office/excel/2006/main">
          <x14:cfRule type="containsText" priority="63" operator="containsText" id="{1BE7633A-7334-4DAB-B340-A6B7068DCE68}">
            <xm:f>NOT(ISERROR(SEARCH($Q$2,P83)))</xm:f>
            <xm:f>$Q$2</xm:f>
            <x14:dxf>
              <font>
                <color theme="0"/>
              </font>
            </x14:dxf>
          </x14:cfRule>
          <xm:sqref>P84:R84 R83 R85</xm:sqref>
        </x14:conditionalFormatting>
        <x14:conditionalFormatting xmlns:xm="http://schemas.microsoft.com/office/excel/2006/main">
          <x14:cfRule type="containsText" priority="58" operator="containsText" id="{5B1D0568-2437-41D9-B5D2-5EAED96CFED2}">
            <xm:f>NOT(ISERROR(SEARCH($M$20,S97)))</xm:f>
            <xm:f>$M$20</xm:f>
            <x14:dxf>
              <font>
                <color theme="0"/>
              </font>
            </x14:dxf>
          </x14:cfRule>
          <xm:sqref>S97:T99</xm:sqref>
        </x14:conditionalFormatting>
        <x14:conditionalFormatting xmlns:xm="http://schemas.microsoft.com/office/excel/2006/main">
          <x14:cfRule type="containsText" priority="57" operator="containsText" id="{25785FD7-6DA9-46EC-8CE0-41FDB3E8D572}">
            <xm:f>NOT(ISERROR(SEARCH($Q$2,P101)))</xm:f>
            <xm:f>$Q$2</xm:f>
            <x14:dxf>
              <font>
                <color theme="0"/>
              </font>
            </x14:dxf>
          </x14:cfRule>
          <xm:sqref>P102:R102 R101 R103</xm:sqref>
        </x14:conditionalFormatting>
        <x14:conditionalFormatting xmlns:xm="http://schemas.microsoft.com/office/excel/2006/main">
          <x14:cfRule type="containsText" priority="53" operator="containsText" id="{4C9A8EDD-0D03-4E16-A9E9-F325B78E29EB}">
            <xm:f>NOT(ISERROR(SEARCH($M$20,S115)))</xm:f>
            <xm:f>$M$20</xm:f>
            <x14:dxf>
              <font>
                <color theme="0"/>
              </font>
            </x14:dxf>
          </x14:cfRule>
          <xm:sqref>S115:T117</xm:sqref>
        </x14:conditionalFormatting>
        <x14:conditionalFormatting xmlns:xm="http://schemas.microsoft.com/office/excel/2006/main">
          <x14:cfRule type="containsText" priority="52" operator="containsText" id="{E9C985ED-FF97-473D-8613-E35070704FCE}">
            <xm:f>NOT(ISERROR(SEARCH($Q$2,P119)))</xm:f>
            <xm:f>$Q$2</xm:f>
            <x14:dxf>
              <font>
                <color theme="0"/>
              </font>
            </x14:dxf>
          </x14:cfRule>
          <xm:sqref>P120:R120 R119 R121</xm:sqref>
        </x14:conditionalFormatting>
        <x14:conditionalFormatting xmlns:xm="http://schemas.microsoft.com/office/excel/2006/main">
          <x14:cfRule type="containsText" priority="48" operator="containsText" id="{053E01AD-AD8F-4C1D-9280-965DE35E26D5}">
            <xm:f>NOT(ISERROR(SEARCH($M$97,S100)))</xm:f>
            <xm:f>$M$97</xm:f>
            <x14:dxf>
              <font>
                <color theme="0"/>
              </font>
            </x14:dxf>
          </x14:cfRule>
          <xm:sqref>S100 S102</xm:sqref>
        </x14:conditionalFormatting>
        <x14:conditionalFormatting xmlns:xm="http://schemas.microsoft.com/office/excel/2006/main">
          <x14:cfRule type="containsText" priority="47" operator="containsText" id="{B18A8564-F36A-4818-B6F2-464AC9FCAE8B}">
            <xm:f>NOT(ISERROR(SEARCH($M$115,S118)))</xm:f>
            <xm:f>$M$115</xm:f>
            <x14:dxf>
              <font>
                <color theme="0"/>
              </font>
            </x14:dxf>
          </x14:cfRule>
          <xm:sqref>S118 S120</xm:sqref>
        </x14:conditionalFormatting>
        <x14:conditionalFormatting xmlns:xm="http://schemas.microsoft.com/office/excel/2006/main">
          <x14:cfRule type="containsText" priority="45" operator="containsText" id="{F88B2BC3-8834-4954-A57C-5B0633D0E495}">
            <xm:f>NOT(ISERROR(SEARCH($M$20,S23)))</xm:f>
            <xm:f>$M$20</xm:f>
            <x14:dxf>
              <font>
                <color theme="0"/>
              </font>
            </x14:dxf>
          </x14:cfRule>
          <xm:sqref>S23:S26</xm:sqref>
        </x14:conditionalFormatting>
        <x14:conditionalFormatting xmlns:xm="http://schemas.microsoft.com/office/excel/2006/main">
          <x14:cfRule type="containsText" priority="31" operator="containsText" id="{B7916DFC-B72E-4BA3-991A-5E77EAE0B839}">
            <xm:f>NOT(ISERROR(SEARCH($Q$2,Q43)))</xm:f>
            <xm:f>$Q$2</xm:f>
            <x14:dxf>
              <font>
                <color theme="0"/>
              </font>
            </x14:dxf>
          </x14:cfRule>
          <xm:sqref>Q43</xm:sqref>
        </x14:conditionalFormatting>
        <x14:conditionalFormatting xmlns:xm="http://schemas.microsoft.com/office/excel/2006/main">
          <x14:cfRule type="containsText" priority="19" operator="containsText" id="{02697E3B-E0C1-4DCE-B50F-70AE3B3A67F5}">
            <xm:f>NOT(ISERROR(SEARCH($M$56,S59)))</xm:f>
            <xm:f>$M$56</xm:f>
            <x14:dxf>
              <font>
                <color theme="0"/>
              </font>
            </x14:dxf>
          </x14:cfRule>
          <xm:sqref>S59:S62</xm:sqref>
        </x14:conditionalFormatting>
        <x14:conditionalFormatting xmlns:xm="http://schemas.microsoft.com/office/excel/2006/main">
          <x14:cfRule type="containsText" priority="14" operator="containsText" id="{61B29EF1-503D-451A-BF66-95B1DBFFF3BE}">
            <xm:f>NOT(ISERROR(SEARCH($M$79,S82)))</xm:f>
            <xm:f>$M$79</xm:f>
            <x14:dxf>
              <font>
                <color theme="0"/>
              </font>
            </x14:dxf>
          </x14:cfRule>
          <xm:sqref>S82:S85</xm:sqref>
        </x14:conditionalFormatting>
        <x14:conditionalFormatting xmlns:xm="http://schemas.microsoft.com/office/excel/2006/main">
          <x14:cfRule type="containsText" priority="9" operator="containsText" id="{9D9622B3-DC4A-43C8-897B-96A5E34DF8A9}">
            <xm:f>NOT(ISERROR(SEARCH($M$97,S100)))</xm:f>
            <xm:f>$M$97</xm:f>
            <x14:dxf>
              <font>
                <color theme="0"/>
              </font>
            </x14:dxf>
          </x14:cfRule>
          <xm:sqref>S100:S103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K109"/>
  <sheetViews>
    <sheetView showGridLines="0" showRowColHeaders="0" zoomScale="75" zoomScaleNormal="75" workbookViewId="0">
      <selection activeCell="Q36" sqref="Q36:R36"/>
    </sheetView>
  </sheetViews>
  <sheetFormatPr baseColWidth="10" defaultRowHeight="15" x14ac:dyDescent="0.25"/>
  <cols>
    <col min="1" max="1" width="1.7109375" style="191" customWidth="1"/>
    <col min="2" max="2" width="3" style="191" customWidth="1"/>
    <col min="3" max="3" width="11.42578125" style="191"/>
    <col min="4" max="4" width="6.85546875" style="191" customWidth="1"/>
    <col min="5" max="5" width="0.140625" style="191" customWidth="1"/>
    <col min="6" max="6" width="9" style="191" customWidth="1"/>
    <col min="7" max="7" width="0.85546875" style="222" customWidth="1"/>
    <col min="8" max="8" width="9.85546875" style="191" customWidth="1"/>
    <col min="9" max="9" width="9.140625" style="191" customWidth="1"/>
    <col min="10" max="10" width="0.140625" style="222" customWidth="1"/>
    <col min="11" max="11" width="10.85546875" style="191" customWidth="1"/>
    <col min="12" max="12" width="1.140625" style="191" hidden="1" customWidth="1"/>
    <col min="13" max="13" width="0.28515625" style="222" customWidth="1"/>
    <col min="14" max="14" width="30.7109375" style="191" customWidth="1"/>
    <col min="15" max="15" width="11.85546875" style="191" hidden="1" customWidth="1"/>
    <col min="16" max="16" width="0.28515625" style="222" customWidth="1"/>
    <col min="17" max="18" width="11.42578125" style="191"/>
    <col min="19" max="19" width="0.28515625" style="222" customWidth="1"/>
    <col min="20" max="20" width="11.42578125" style="191"/>
    <col min="21" max="21" width="0.140625" style="222" customWidth="1"/>
    <col min="22" max="22" width="25.7109375" style="191" customWidth="1"/>
    <col min="23" max="23" width="0.28515625" style="222" customWidth="1"/>
    <col min="24" max="24" width="11.42578125" style="191" customWidth="1"/>
    <col min="25" max="25" width="31.7109375" style="191" customWidth="1"/>
    <col min="26" max="26" width="0.28515625" style="222" customWidth="1"/>
    <col min="27" max="27" width="11.42578125" style="294"/>
    <col min="28" max="28" width="50.7109375" style="191" customWidth="1"/>
    <col min="29" max="29" width="9.140625" style="191" customWidth="1"/>
    <col min="30" max="30" width="15.85546875" style="191" customWidth="1"/>
    <col min="31" max="31" width="0.5703125" style="191" customWidth="1"/>
    <col min="32" max="32" width="19.28515625" style="191" customWidth="1"/>
    <col min="33" max="33" width="0.5703125" style="191" customWidth="1"/>
    <col min="34" max="34" width="23.140625" style="191" customWidth="1"/>
    <col min="35" max="35" width="0.5703125" style="191" customWidth="1"/>
    <col min="36" max="36" width="23.140625" style="191" customWidth="1"/>
    <col min="37" max="37" width="3.85546875" style="191" customWidth="1"/>
    <col min="38" max="16384" width="11.42578125" style="191"/>
  </cols>
  <sheetData>
    <row r="1" spans="1:37" x14ac:dyDescent="0.25">
      <c r="A1" s="185"/>
      <c r="B1" s="185"/>
      <c r="C1" s="185"/>
      <c r="D1" s="185"/>
      <c r="E1" s="185"/>
      <c r="F1" s="185"/>
      <c r="G1" s="186"/>
      <c r="H1" s="185"/>
      <c r="I1" s="185"/>
      <c r="J1" s="186"/>
      <c r="K1" s="185"/>
      <c r="L1" s="185"/>
      <c r="M1" s="186"/>
      <c r="N1" s="185"/>
      <c r="O1" s="185"/>
      <c r="P1" s="186"/>
      <c r="Q1" s="185"/>
      <c r="R1" s="185"/>
      <c r="S1" s="186"/>
      <c r="T1" s="185"/>
      <c r="U1" s="186"/>
      <c r="V1" s="185"/>
      <c r="W1" s="186"/>
      <c r="X1" s="187"/>
      <c r="Y1" s="187"/>
      <c r="Z1" s="188"/>
      <c r="AA1" s="189"/>
      <c r="AB1" s="187"/>
      <c r="AC1" s="190">
        <v>100</v>
      </c>
      <c r="AD1" s="187"/>
      <c r="AE1" s="187"/>
      <c r="AF1" s="297"/>
      <c r="AG1" s="185"/>
    </row>
    <row r="2" spans="1:37" ht="23.25" customHeight="1" x14ac:dyDescent="0.25">
      <c r="A2" s="185"/>
      <c r="B2" s="185"/>
      <c r="C2" s="185"/>
      <c r="D2" s="185"/>
      <c r="E2" s="185"/>
      <c r="F2" s="185"/>
      <c r="G2" s="186"/>
      <c r="H2" s="185"/>
      <c r="I2" s="185"/>
      <c r="J2" s="186"/>
      <c r="K2" s="185"/>
      <c r="L2" s="185"/>
      <c r="M2" s="186"/>
      <c r="N2" s="185"/>
      <c r="O2" s="185"/>
      <c r="P2" s="186"/>
      <c r="Q2" s="185"/>
      <c r="R2" s="185"/>
      <c r="S2" s="186"/>
      <c r="T2" s="185"/>
      <c r="U2" s="186"/>
      <c r="V2" s="185"/>
      <c r="W2" s="186"/>
      <c r="X2" s="187"/>
      <c r="Y2" s="187"/>
      <c r="Z2" s="188"/>
      <c r="AA2" s="189"/>
      <c r="AB2" s="187"/>
      <c r="AC2" s="187"/>
      <c r="AD2" s="187"/>
      <c r="AE2" s="187"/>
      <c r="AF2" s="187"/>
      <c r="AG2" s="185"/>
    </row>
    <row r="3" spans="1:37" ht="15" customHeight="1" x14ac:dyDescent="0.25">
      <c r="A3" s="185"/>
      <c r="B3" s="185"/>
      <c r="C3" s="185"/>
      <c r="D3" s="185"/>
      <c r="E3" s="185"/>
      <c r="F3" s="185"/>
      <c r="G3" s="186"/>
      <c r="H3" s="185"/>
      <c r="I3" s="185"/>
      <c r="J3" s="186"/>
      <c r="K3" s="185"/>
      <c r="L3" s="185"/>
      <c r="M3" s="186"/>
      <c r="N3" s="185"/>
      <c r="O3" s="185"/>
      <c r="P3" s="186"/>
      <c r="Q3" s="185"/>
      <c r="R3" s="185"/>
      <c r="S3" s="186"/>
      <c r="T3" s="185"/>
      <c r="U3" s="186"/>
      <c r="V3" s="185"/>
      <c r="W3" s="186"/>
      <c r="X3" s="187"/>
      <c r="Y3" s="187"/>
      <c r="Z3" s="188"/>
      <c r="AA3" s="189"/>
      <c r="AB3" s="187"/>
      <c r="AC3" s="187"/>
      <c r="AD3" s="187"/>
      <c r="AE3" s="187"/>
      <c r="AF3" s="187"/>
      <c r="AG3" s="185"/>
    </row>
    <row r="4" spans="1:37" x14ac:dyDescent="0.25">
      <c r="A4" s="185"/>
      <c r="B4" s="185"/>
      <c r="C4" s="185"/>
      <c r="D4" s="185"/>
      <c r="E4" s="185"/>
      <c r="F4" s="185"/>
      <c r="G4" s="186"/>
      <c r="H4" s="185"/>
      <c r="I4" s="185"/>
      <c r="J4" s="186"/>
      <c r="K4" s="185"/>
      <c r="L4" s="185"/>
      <c r="M4" s="186"/>
      <c r="N4" s="185"/>
      <c r="O4" s="185"/>
      <c r="P4" s="186"/>
      <c r="Q4" s="185"/>
      <c r="R4" s="185"/>
      <c r="S4" s="186"/>
      <c r="T4" s="185"/>
      <c r="U4" s="186"/>
      <c r="V4" s="185"/>
      <c r="W4" s="186"/>
      <c r="X4" s="187"/>
      <c r="Y4" s="187"/>
      <c r="Z4" s="188"/>
      <c r="AA4" s="189"/>
      <c r="AB4" s="187"/>
      <c r="AC4" s="187"/>
      <c r="AD4" s="187"/>
      <c r="AE4" s="187"/>
      <c r="AF4" s="187"/>
      <c r="AG4" s="185"/>
    </row>
    <row r="5" spans="1:37" x14ac:dyDescent="0.25">
      <c r="A5" s="185"/>
      <c r="B5" s="185"/>
      <c r="C5" s="185"/>
      <c r="D5" s="185"/>
      <c r="E5" s="185"/>
      <c r="F5" s="185"/>
      <c r="G5" s="186"/>
      <c r="H5" s="185"/>
      <c r="I5" s="185"/>
      <c r="J5" s="186"/>
      <c r="K5" s="185"/>
      <c r="L5" s="185"/>
      <c r="M5" s="186"/>
      <c r="N5" s="185"/>
      <c r="O5" s="185"/>
      <c r="P5" s="186"/>
      <c r="Q5" s="185"/>
      <c r="R5" s="185"/>
      <c r="S5" s="186"/>
      <c r="T5" s="185"/>
      <c r="U5" s="186"/>
      <c r="V5" s="185"/>
      <c r="W5" s="186"/>
      <c r="X5" s="187"/>
      <c r="Y5" s="187"/>
      <c r="Z5" s="188"/>
      <c r="AA5" s="189"/>
      <c r="AB5" s="187"/>
      <c r="AC5" s="187"/>
      <c r="AD5" s="187"/>
      <c r="AE5" s="187"/>
      <c r="AF5" s="187"/>
      <c r="AG5" s="185"/>
    </row>
    <row r="6" spans="1:37" x14ac:dyDescent="0.25">
      <c r="A6" s="185"/>
      <c r="B6" s="185"/>
      <c r="C6" s="185"/>
      <c r="D6" s="185"/>
      <c r="E6" s="185"/>
      <c r="F6" s="185"/>
      <c r="G6" s="186"/>
      <c r="H6" s="185"/>
      <c r="I6" s="185"/>
      <c r="J6" s="186"/>
      <c r="K6" s="185"/>
      <c r="L6" s="185"/>
      <c r="M6" s="186"/>
      <c r="N6" s="185"/>
      <c r="O6" s="185"/>
      <c r="P6" s="186"/>
      <c r="Q6" s="185"/>
      <c r="R6" s="185"/>
      <c r="S6" s="186"/>
      <c r="T6" s="185"/>
      <c r="U6" s="186"/>
      <c r="V6" s="185"/>
      <c r="W6" s="186"/>
      <c r="X6" s="187"/>
      <c r="Y6" s="187"/>
      <c r="Z6" s="188"/>
      <c r="AA6" s="189"/>
      <c r="AB6" s="187"/>
      <c r="AC6" s="187"/>
      <c r="AD6" s="187"/>
      <c r="AE6" s="187"/>
      <c r="AF6" s="187"/>
      <c r="AG6" s="185"/>
    </row>
    <row r="7" spans="1:37" ht="3.95" customHeight="1" x14ac:dyDescent="0.25">
      <c r="A7" s="185"/>
      <c r="B7" s="185"/>
      <c r="C7" s="185"/>
      <c r="D7" s="192"/>
      <c r="E7" s="192"/>
      <c r="F7" s="192"/>
      <c r="G7" s="186"/>
      <c r="H7" s="192"/>
      <c r="I7" s="192"/>
      <c r="J7" s="186"/>
      <c r="K7" s="192"/>
      <c r="L7" s="192"/>
      <c r="M7" s="186"/>
      <c r="N7" s="185"/>
      <c r="O7" s="185"/>
      <c r="P7" s="186"/>
      <c r="Q7" s="185"/>
      <c r="R7" s="185"/>
      <c r="S7" s="186"/>
      <c r="T7" s="185"/>
      <c r="U7" s="186"/>
      <c r="V7" s="185"/>
      <c r="W7" s="186"/>
      <c r="X7" s="185"/>
      <c r="Y7" s="185"/>
      <c r="Z7" s="186"/>
      <c r="AA7" s="189"/>
      <c r="AB7" s="185"/>
      <c r="AC7" s="185"/>
      <c r="AD7" s="185"/>
      <c r="AE7" s="185"/>
      <c r="AF7" s="185"/>
      <c r="AG7" s="185"/>
    </row>
    <row r="8" spans="1:37" ht="30" customHeight="1" x14ac:dyDescent="0.25">
      <c r="A8" s="185"/>
      <c r="B8" s="675" t="s">
        <v>46</v>
      </c>
      <c r="C8" s="675"/>
      <c r="D8" s="675"/>
      <c r="E8" s="675"/>
      <c r="F8" s="675"/>
      <c r="G8" s="675"/>
      <c r="H8" s="675"/>
      <c r="I8" s="675"/>
      <c r="J8" s="675"/>
      <c r="K8" s="675"/>
      <c r="L8" s="675"/>
      <c r="M8" s="675"/>
      <c r="N8" s="675"/>
      <c r="O8" s="675"/>
      <c r="P8" s="675"/>
      <c r="Q8" s="675"/>
      <c r="R8" s="675"/>
      <c r="S8" s="675"/>
      <c r="T8" s="675"/>
      <c r="U8" s="675"/>
      <c r="V8" s="675"/>
      <c r="W8" s="194"/>
      <c r="X8" s="194"/>
      <c r="Y8" s="194"/>
      <c r="Z8" s="194"/>
      <c r="AA8" s="194"/>
      <c r="AB8" s="194"/>
      <c r="AC8" s="194"/>
      <c r="AD8" s="676" t="s">
        <v>16</v>
      </c>
      <c r="AE8" s="676"/>
      <c r="AF8" s="676"/>
      <c r="AG8" s="676"/>
      <c r="AH8" s="676"/>
      <c r="AI8" s="676"/>
      <c r="AJ8" s="676"/>
      <c r="AK8" s="676"/>
    </row>
    <row r="9" spans="1:37" x14ac:dyDescent="0.25">
      <c r="A9" s="185"/>
      <c r="B9" s="185"/>
      <c r="C9" s="185"/>
      <c r="D9" s="185"/>
      <c r="E9" s="185"/>
      <c r="F9" s="185"/>
      <c r="G9" s="186"/>
      <c r="H9" s="185"/>
      <c r="I9" s="185"/>
      <c r="J9" s="186"/>
      <c r="K9" s="185"/>
      <c r="L9" s="185"/>
      <c r="M9" s="186"/>
      <c r="N9" s="185"/>
      <c r="O9" s="185"/>
      <c r="P9" s="186"/>
      <c r="Q9" s="185"/>
      <c r="R9" s="185"/>
      <c r="S9" s="186"/>
      <c r="T9" s="185"/>
      <c r="U9" s="186"/>
      <c r="V9" s="185"/>
      <c r="W9" s="186"/>
      <c r="X9" s="185"/>
      <c r="Y9" s="185"/>
      <c r="Z9" s="186"/>
      <c r="AA9" s="189"/>
      <c r="AB9" s="185"/>
      <c r="AC9" s="185"/>
      <c r="AD9" s="185"/>
      <c r="AE9" s="185"/>
      <c r="AF9" s="185"/>
      <c r="AG9" s="185"/>
    </row>
    <row r="10" spans="1:37" x14ac:dyDescent="0.25">
      <c r="A10" s="185"/>
      <c r="B10" s="185"/>
      <c r="C10" s="185"/>
      <c r="D10" s="185"/>
      <c r="E10" s="185"/>
      <c r="F10" s="185"/>
      <c r="G10" s="186"/>
      <c r="H10" s="185"/>
      <c r="I10" s="185"/>
      <c r="J10" s="186"/>
      <c r="K10" s="185"/>
      <c r="L10" s="185"/>
      <c r="M10" s="186"/>
      <c r="N10" s="185"/>
      <c r="O10" s="185"/>
      <c r="P10" s="186"/>
      <c r="Q10" s="185"/>
      <c r="R10" s="185"/>
      <c r="S10" s="186"/>
      <c r="T10" s="185"/>
      <c r="U10" s="186"/>
      <c r="V10" s="185"/>
      <c r="W10" s="186"/>
      <c r="X10" s="185"/>
      <c r="Y10" s="185"/>
      <c r="Z10" s="186"/>
      <c r="AA10" s="189"/>
      <c r="AB10" s="185"/>
      <c r="AC10" s="185"/>
      <c r="AD10" s="185"/>
      <c r="AE10" s="185"/>
      <c r="AF10" s="185"/>
      <c r="AG10" s="185"/>
    </row>
    <row r="11" spans="1:37" ht="17.25" customHeight="1" x14ac:dyDescent="0.25">
      <c r="A11" s="185"/>
      <c r="B11" s="724" t="s">
        <v>288</v>
      </c>
      <c r="C11" s="724"/>
      <c r="D11" s="724"/>
      <c r="E11" s="724"/>
      <c r="F11" s="724"/>
      <c r="G11" s="724"/>
      <c r="H11" s="724"/>
      <c r="I11" s="724"/>
      <c r="J11" s="724"/>
      <c r="K11" s="724"/>
      <c r="L11" s="724"/>
      <c r="M11" s="724"/>
      <c r="N11" s="724"/>
      <c r="O11" s="724"/>
      <c r="P11" s="724"/>
      <c r="Q11" s="724"/>
      <c r="R11" s="185"/>
      <c r="S11" s="186"/>
      <c r="T11" s="185"/>
      <c r="U11" s="186"/>
      <c r="V11" s="185"/>
      <c r="W11" s="186"/>
      <c r="X11" s="185"/>
      <c r="Y11" s="185"/>
      <c r="Z11" s="186"/>
      <c r="AA11" s="189"/>
      <c r="AB11" s="185"/>
      <c r="AC11" s="185"/>
      <c r="AD11" s="185"/>
      <c r="AE11" s="185"/>
      <c r="AF11" s="185"/>
      <c r="AG11" s="185"/>
    </row>
    <row r="12" spans="1:37" ht="6.95" customHeight="1" x14ac:dyDescent="0.25">
      <c r="A12" s="185"/>
      <c r="B12" s="185"/>
      <c r="C12" s="345"/>
      <c r="D12" s="345"/>
      <c r="E12" s="345"/>
      <c r="F12" s="345"/>
      <c r="G12" s="346"/>
      <c r="H12" s="345"/>
      <c r="I12" s="345"/>
      <c r="J12" s="346"/>
      <c r="K12" s="345"/>
      <c r="L12" s="345"/>
      <c r="M12" s="346"/>
      <c r="N12" s="345"/>
      <c r="O12" s="345"/>
      <c r="P12" s="346"/>
      <c r="Q12" s="185"/>
      <c r="R12" s="185"/>
      <c r="S12" s="186"/>
      <c r="T12" s="185"/>
      <c r="U12" s="186"/>
      <c r="V12" s="185"/>
      <c r="W12" s="186"/>
      <c r="X12" s="185"/>
      <c r="Y12" s="185"/>
      <c r="Z12" s="186"/>
      <c r="AA12" s="189"/>
      <c r="AB12" s="185"/>
      <c r="AC12" s="185"/>
      <c r="AD12" s="185"/>
      <c r="AE12" s="185"/>
      <c r="AF12" s="185"/>
      <c r="AG12" s="185"/>
    </row>
    <row r="13" spans="1:37" ht="39.950000000000003" customHeight="1" x14ac:dyDescent="0.25">
      <c r="A13" s="185"/>
      <c r="B13" s="185"/>
      <c r="C13" s="185"/>
      <c r="D13" s="347"/>
      <c r="E13" s="347"/>
      <c r="F13" s="731" t="s">
        <v>40</v>
      </c>
      <c r="G13" s="731"/>
      <c r="H13" s="731"/>
      <c r="I13" s="731"/>
      <c r="J13" s="272"/>
      <c r="K13" s="731" t="s">
        <v>201</v>
      </c>
      <c r="L13" s="731"/>
      <c r="M13" s="731"/>
      <c r="N13" s="731"/>
      <c r="O13" s="348"/>
      <c r="P13" s="271"/>
      <c r="Q13" s="731" t="s">
        <v>202</v>
      </c>
      <c r="R13" s="731"/>
      <c r="S13" s="731"/>
      <c r="T13" s="731"/>
      <c r="U13" s="272"/>
      <c r="V13" s="732" t="s">
        <v>235</v>
      </c>
      <c r="W13" s="732"/>
      <c r="X13" s="185"/>
      <c r="Y13" s="185"/>
      <c r="Z13" s="186"/>
      <c r="AA13" s="189"/>
      <c r="AB13" s="185"/>
      <c r="AC13" s="185"/>
      <c r="AD13" s="185"/>
      <c r="AE13" s="185"/>
      <c r="AF13" s="185"/>
      <c r="AG13" s="185"/>
    </row>
    <row r="14" spans="1:37" s="222" customFormat="1" ht="3.95" customHeight="1" x14ac:dyDescent="0.25">
      <c r="A14" s="186"/>
      <c r="B14" s="186"/>
      <c r="C14" s="186"/>
      <c r="D14" s="271"/>
      <c r="E14" s="271"/>
      <c r="F14" s="272"/>
      <c r="G14" s="272"/>
      <c r="H14" s="272"/>
      <c r="I14" s="272"/>
      <c r="J14" s="272"/>
      <c r="K14" s="272"/>
      <c r="L14" s="272"/>
      <c r="M14" s="272"/>
      <c r="N14" s="272"/>
      <c r="O14" s="271"/>
      <c r="P14" s="271"/>
      <c r="Q14" s="272"/>
      <c r="R14" s="272"/>
      <c r="S14" s="272"/>
      <c r="T14" s="272"/>
      <c r="U14" s="272"/>
      <c r="V14" s="272"/>
      <c r="W14" s="272"/>
      <c r="X14" s="186"/>
      <c r="Y14" s="186"/>
      <c r="Z14" s="186"/>
      <c r="AA14" s="282"/>
      <c r="AB14" s="186"/>
      <c r="AC14" s="186"/>
      <c r="AD14" s="186"/>
      <c r="AE14" s="186"/>
      <c r="AF14" s="186"/>
      <c r="AG14" s="186"/>
    </row>
    <row r="15" spans="1:37" ht="20.100000000000001" customHeight="1" x14ac:dyDescent="0.25">
      <c r="A15" s="185"/>
      <c r="B15" s="185"/>
      <c r="C15" s="733" t="s">
        <v>199</v>
      </c>
      <c r="D15" s="734"/>
      <c r="E15" s="349"/>
      <c r="F15" s="735" t="s">
        <v>41</v>
      </c>
      <c r="G15" s="735"/>
      <c r="H15" s="735"/>
      <c r="I15" s="735"/>
      <c r="J15" s="272"/>
      <c r="K15" s="736">
        <v>45.01</v>
      </c>
      <c r="L15" s="736"/>
      <c r="M15" s="736"/>
      <c r="N15" s="736"/>
      <c r="O15" s="428"/>
      <c r="P15" s="112"/>
      <c r="Q15" s="737">
        <v>39.119999999999997</v>
      </c>
      <c r="R15" s="737"/>
      <c r="S15" s="737"/>
      <c r="T15" s="737"/>
      <c r="U15" s="126"/>
      <c r="V15" s="738">
        <f>K15-Q15</f>
        <v>5.8900000000000006</v>
      </c>
      <c r="W15" s="738"/>
      <c r="X15" s="185"/>
      <c r="Y15" s="185"/>
      <c r="Z15" s="186"/>
      <c r="AA15" s="189"/>
      <c r="AB15" s="185"/>
      <c r="AC15" s="185"/>
      <c r="AD15" s="185"/>
      <c r="AE15" s="185"/>
      <c r="AF15" s="185"/>
      <c r="AG15" s="185"/>
    </row>
    <row r="16" spans="1:37" ht="20.100000000000001" customHeight="1" x14ac:dyDescent="0.25">
      <c r="A16" s="185"/>
      <c r="B16" s="185"/>
      <c r="C16" s="725" t="s">
        <v>200</v>
      </c>
      <c r="D16" s="726"/>
      <c r="E16" s="349"/>
      <c r="F16" s="727" t="s">
        <v>41</v>
      </c>
      <c r="G16" s="727"/>
      <c r="H16" s="727"/>
      <c r="I16" s="727"/>
      <c r="J16" s="272"/>
      <c r="K16" s="728">
        <v>87.24</v>
      </c>
      <c r="L16" s="728"/>
      <c r="M16" s="728"/>
      <c r="N16" s="728"/>
      <c r="O16" s="429"/>
      <c r="P16" s="112"/>
      <c r="Q16" s="729">
        <v>75.45</v>
      </c>
      <c r="R16" s="729"/>
      <c r="S16" s="729"/>
      <c r="T16" s="729"/>
      <c r="U16" s="126"/>
      <c r="V16" s="730">
        <f t="shared" ref="V16:V25" si="0">K16-Q16</f>
        <v>11.789999999999992</v>
      </c>
      <c r="W16" s="730"/>
      <c r="X16" s="185"/>
      <c r="Y16" s="185"/>
      <c r="Z16" s="186"/>
      <c r="AA16" s="189"/>
      <c r="AB16" s="185"/>
      <c r="AC16" s="185"/>
      <c r="AD16" s="185"/>
      <c r="AE16" s="185"/>
      <c r="AF16" s="185"/>
      <c r="AG16" s="185"/>
    </row>
    <row r="17" spans="1:37" ht="20.100000000000001" customHeight="1" x14ac:dyDescent="0.25">
      <c r="A17" s="185"/>
      <c r="B17" s="185"/>
      <c r="C17" s="725" t="s">
        <v>198</v>
      </c>
      <c r="D17" s="726"/>
      <c r="E17" s="349"/>
      <c r="F17" s="727" t="s">
        <v>41</v>
      </c>
      <c r="G17" s="727"/>
      <c r="H17" s="727"/>
      <c r="I17" s="727"/>
      <c r="J17" s="272"/>
      <c r="K17" s="728">
        <v>129.47</v>
      </c>
      <c r="L17" s="728"/>
      <c r="M17" s="728"/>
      <c r="N17" s="728"/>
      <c r="O17" s="429"/>
      <c r="P17" s="112"/>
      <c r="Q17" s="729">
        <v>111.76</v>
      </c>
      <c r="R17" s="729"/>
      <c r="S17" s="729"/>
      <c r="T17" s="729"/>
      <c r="U17" s="126"/>
      <c r="V17" s="730">
        <f t="shared" si="0"/>
        <v>17.709999999999994</v>
      </c>
      <c r="W17" s="730"/>
      <c r="X17" s="185"/>
      <c r="Y17" s="185"/>
      <c r="Z17" s="186"/>
      <c r="AA17" s="189"/>
      <c r="AB17" s="185"/>
      <c r="AC17" s="185"/>
      <c r="AD17" s="185"/>
      <c r="AE17" s="185"/>
      <c r="AF17" s="185"/>
      <c r="AG17" s="185"/>
      <c r="AJ17" s="210"/>
      <c r="AK17" s="210"/>
    </row>
    <row r="18" spans="1:37" ht="20.100000000000001" customHeight="1" x14ac:dyDescent="0.25">
      <c r="A18" s="185"/>
      <c r="B18" s="185"/>
      <c r="C18" s="725" t="s">
        <v>196</v>
      </c>
      <c r="D18" s="726"/>
      <c r="E18" s="349"/>
      <c r="F18" s="727" t="s">
        <v>41</v>
      </c>
      <c r="G18" s="727"/>
      <c r="H18" s="727"/>
      <c r="I18" s="727"/>
      <c r="J18" s="272"/>
      <c r="K18" s="728">
        <v>171.69</v>
      </c>
      <c r="L18" s="728"/>
      <c r="M18" s="728"/>
      <c r="N18" s="728"/>
      <c r="O18" s="429"/>
      <c r="P18" s="112"/>
      <c r="Q18" s="729">
        <v>148.77000000000001</v>
      </c>
      <c r="R18" s="729"/>
      <c r="S18" s="729"/>
      <c r="T18" s="729"/>
      <c r="U18" s="126"/>
      <c r="V18" s="730">
        <f t="shared" si="0"/>
        <v>22.919999999999987</v>
      </c>
      <c r="W18" s="730"/>
      <c r="X18" s="185"/>
      <c r="Y18" s="185"/>
      <c r="Z18" s="186"/>
      <c r="AA18" s="189"/>
      <c r="AB18" s="185"/>
      <c r="AC18" s="185"/>
      <c r="AD18" s="185"/>
      <c r="AE18" s="185"/>
      <c r="AF18" s="185"/>
      <c r="AG18" s="185"/>
    </row>
    <row r="19" spans="1:37" ht="20.100000000000001" customHeight="1" x14ac:dyDescent="0.25">
      <c r="A19" s="185"/>
      <c r="B19" s="185"/>
      <c r="C19" s="725" t="s">
        <v>195</v>
      </c>
      <c r="D19" s="726"/>
      <c r="E19" s="349"/>
      <c r="F19" s="727" t="s">
        <v>41</v>
      </c>
      <c r="G19" s="727"/>
      <c r="H19" s="727"/>
      <c r="I19" s="727"/>
      <c r="J19" s="272"/>
      <c r="K19" s="728">
        <v>213.18</v>
      </c>
      <c r="L19" s="728"/>
      <c r="M19" s="728"/>
      <c r="N19" s="728"/>
      <c r="O19" s="429"/>
      <c r="P19" s="112"/>
      <c r="Q19" s="729">
        <v>184.98</v>
      </c>
      <c r="R19" s="729"/>
      <c r="S19" s="729"/>
      <c r="T19" s="729"/>
      <c r="U19" s="126"/>
      <c r="V19" s="730">
        <f t="shared" si="0"/>
        <v>28.200000000000017</v>
      </c>
      <c r="W19" s="730"/>
      <c r="X19" s="185"/>
      <c r="Y19" s="185"/>
      <c r="Z19" s="186"/>
      <c r="AA19" s="189"/>
      <c r="AB19" s="185"/>
      <c r="AC19" s="185"/>
      <c r="AD19" s="185"/>
      <c r="AE19" s="185"/>
      <c r="AF19" s="185"/>
      <c r="AG19" s="185"/>
    </row>
    <row r="20" spans="1:37" ht="20.100000000000001" customHeight="1" x14ac:dyDescent="0.25">
      <c r="A20" s="185"/>
      <c r="B20" s="185"/>
      <c r="C20" s="725" t="s">
        <v>194</v>
      </c>
      <c r="D20" s="726"/>
      <c r="E20" s="349"/>
      <c r="F20" s="727" t="s">
        <v>41</v>
      </c>
      <c r="G20" s="727"/>
      <c r="H20" s="727"/>
      <c r="I20" s="727"/>
      <c r="J20" s="272"/>
      <c r="K20" s="728">
        <v>254.47</v>
      </c>
      <c r="L20" s="728"/>
      <c r="M20" s="728"/>
      <c r="N20" s="728"/>
      <c r="O20" s="429"/>
      <c r="P20" s="112"/>
      <c r="Q20" s="729">
        <v>220.52</v>
      </c>
      <c r="R20" s="729"/>
      <c r="S20" s="729"/>
      <c r="T20" s="729"/>
      <c r="U20" s="126"/>
      <c r="V20" s="730">
        <f t="shared" si="0"/>
        <v>33.949999999999989</v>
      </c>
      <c r="W20" s="730"/>
      <c r="X20" s="185"/>
      <c r="Y20" s="185"/>
      <c r="Z20" s="186"/>
      <c r="AA20" s="189"/>
      <c r="AB20" s="185"/>
      <c r="AC20" s="185"/>
      <c r="AD20" s="185"/>
      <c r="AE20" s="185"/>
      <c r="AF20" s="185"/>
      <c r="AG20" s="185"/>
    </row>
    <row r="21" spans="1:37" ht="20.100000000000001" customHeight="1" x14ac:dyDescent="0.25">
      <c r="A21" s="185"/>
      <c r="B21" s="185"/>
      <c r="C21" s="725" t="s">
        <v>193</v>
      </c>
      <c r="D21" s="726"/>
      <c r="E21" s="349"/>
      <c r="F21" s="727" t="s">
        <v>41</v>
      </c>
      <c r="G21" s="727"/>
      <c r="H21" s="727"/>
      <c r="I21" s="727"/>
      <c r="J21" s="272"/>
      <c r="K21" s="728">
        <v>337.1</v>
      </c>
      <c r="L21" s="728"/>
      <c r="M21" s="728"/>
      <c r="N21" s="728"/>
      <c r="O21" s="429"/>
      <c r="P21" s="112"/>
      <c r="Q21" s="729">
        <v>290.89999999999998</v>
      </c>
      <c r="R21" s="729"/>
      <c r="S21" s="729"/>
      <c r="T21" s="729"/>
      <c r="U21" s="126"/>
      <c r="V21" s="730">
        <f t="shared" si="0"/>
        <v>46.200000000000045</v>
      </c>
      <c r="W21" s="730"/>
      <c r="X21" s="185"/>
      <c r="Y21" s="185"/>
      <c r="Z21" s="186"/>
      <c r="AA21" s="189"/>
      <c r="AB21" s="185"/>
      <c r="AC21" s="185"/>
      <c r="AD21" s="185"/>
      <c r="AE21" s="185"/>
      <c r="AF21" s="185"/>
      <c r="AG21" s="185"/>
    </row>
    <row r="22" spans="1:37" ht="20.100000000000001" customHeight="1" x14ac:dyDescent="0.25">
      <c r="A22" s="185"/>
      <c r="B22" s="185"/>
      <c r="C22" s="725" t="s">
        <v>197</v>
      </c>
      <c r="D22" s="726"/>
      <c r="E22" s="349"/>
      <c r="F22" s="727" t="s">
        <v>41</v>
      </c>
      <c r="G22" s="727"/>
      <c r="H22" s="727"/>
      <c r="I22" s="727"/>
      <c r="J22" s="272"/>
      <c r="K22" s="728">
        <v>419.71</v>
      </c>
      <c r="L22" s="728"/>
      <c r="M22" s="728"/>
      <c r="N22" s="728"/>
      <c r="O22" s="429"/>
      <c r="P22" s="112"/>
      <c r="Q22" s="729">
        <v>361.98</v>
      </c>
      <c r="R22" s="729"/>
      <c r="S22" s="729"/>
      <c r="T22" s="729"/>
      <c r="U22" s="126"/>
      <c r="V22" s="730">
        <f t="shared" si="0"/>
        <v>57.729999999999961</v>
      </c>
      <c r="W22" s="730"/>
      <c r="X22" s="185"/>
      <c r="Y22" s="185"/>
      <c r="Z22" s="186"/>
      <c r="AA22" s="189"/>
      <c r="AB22" s="185"/>
      <c r="AC22" s="185"/>
      <c r="AD22" s="185"/>
      <c r="AE22" s="185"/>
      <c r="AF22" s="185"/>
      <c r="AG22" s="185"/>
    </row>
    <row r="23" spans="1:37" ht="20.100000000000001" customHeight="1" x14ac:dyDescent="0.25">
      <c r="A23" s="185"/>
      <c r="B23" s="185"/>
      <c r="C23" s="725" t="s">
        <v>192</v>
      </c>
      <c r="D23" s="726"/>
      <c r="E23" s="349"/>
      <c r="F23" s="727" t="s">
        <v>42</v>
      </c>
      <c r="G23" s="727"/>
      <c r="H23" s="727"/>
      <c r="I23" s="727"/>
      <c r="J23" s="272"/>
      <c r="K23" s="728">
        <v>143.55000000000001</v>
      </c>
      <c r="L23" s="728"/>
      <c r="M23" s="728"/>
      <c r="N23" s="728"/>
      <c r="O23" s="429"/>
      <c r="P23" s="112"/>
      <c r="Q23" s="729">
        <v>123.87</v>
      </c>
      <c r="R23" s="729"/>
      <c r="S23" s="729"/>
      <c r="T23" s="729"/>
      <c r="U23" s="126"/>
      <c r="V23" s="730">
        <f t="shared" si="0"/>
        <v>19.680000000000007</v>
      </c>
      <c r="W23" s="730"/>
      <c r="X23" s="185"/>
      <c r="Y23" s="185"/>
      <c r="Z23" s="186"/>
      <c r="AA23" s="189"/>
      <c r="AB23" s="185"/>
      <c r="AC23" s="185"/>
      <c r="AD23" s="185"/>
      <c r="AE23" s="185"/>
      <c r="AF23" s="185"/>
      <c r="AG23" s="185"/>
    </row>
    <row r="24" spans="1:37" ht="20.100000000000001" customHeight="1" x14ac:dyDescent="0.25">
      <c r="A24" s="185"/>
      <c r="B24" s="185"/>
      <c r="C24" s="725" t="s">
        <v>191</v>
      </c>
      <c r="D24" s="726"/>
      <c r="E24" s="349"/>
      <c r="F24" s="727" t="s">
        <v>42</v>
      </c>
      <c r="G24" s="727"/>
      <c r="H24" s="727"/>
      <c r="I24" s="727"/>
      <c r="J24" s="272"/>
      <c r="K24" s="728">
        <v>213.18</v>
      </c>
      <c r="L24" s="728"/>
      <c r="M24" s="728"/>
      <c r="N24" s="728"/>
      <c r="O24" s="429"/>
      <c r="P24" s="112"/>
      <c r="Q24" s="729">
        <v>184.29</v>
      </c>
      <c r="R24" s="729"/>
      <c r="S24" s="729"/>
      <c r="T24" s="729"/>
      <c r="U24" s="126"/>
      <c r="V24" s="730">
        <f t="shared" si="0"/>
        <v>28.890000000000015</v>
      </c>
      <c r="W24" s="730"/>
      <c r="X24" s="185"/>
      <c r="Y24" s="185"/>
      <c r="Z24" s="186"/>
      <c r="AA24" s="189"/>
      <c r="AB24" s="185"/>
      <c r="AC24" s="185"/>
      <c r="AD24" s="185"/>
      <c r="AE24" s="185"/>
      <c r="AF24" s="185"/>
      <c r="AG24" s="185"/>
    </row>
    <row r="25" spans="1:37" ht="20.100000000000001" customHeight="1" x14ac:dyDescent="0.25">
      <c r="A25" s="185"/>
      <c r="B25" s="185"/>
      <c r="C25" s="741" t="s">
        <v>190</v>
      </c>
      <c r="D25" s="742"/>
      <c r="E25" s="349"/>
      <c r="F25" s="743" t="s">
        <v>42</v>
      </c>
      <c r="G25" s="743"/>
      <c r="H25" s="743"/>
      <c r="I25" s="743"/>
      <c r="J25" s="272"/>
      <c r="K25" s="744">
        <v>282.01</v>
      </c>
      <c r="L25" s="744"/>
      <c r="M25" s="744"/>
      <c r="N25" s="744"/>
      <c r="O25" s="430"/>
      <c r="P25" s="112"/>
      <c r="Q25" s="745">
        <v>243.51</v>
      </c>
      <c r="R25" s="745"/>
      <c r="S25" s="745"/>
      <c r="T25" s="745"/>
      <c r="U25" s="126"/>
      <c r="V25" s="746">
        <f t="shared" si="0"/>
        <v>38.5</v>
      </c>
      <c r="W25" s="746"/>
      <c r="X25" s="185"/>
      <c r="Y25" s="185"/>
      <c r="Z25" s="186"/>
      <c r="AA25" s="189"/>
      <c r="AB25" s="185"/>
      <c r="AC25" s="185"/>
      <c r="AD25" s="185"/>
      <c r="AE25" s="185"/>
      <c r="AF25" s="185"/>
      <c r="AG25" s="185"/>
    </row>
    <row r="26" spans="1:37" x14ac:dyDescent="0.25">
      <c r="A26" s="185"/>
      <c r="B26" s="185"/>
      <c r="C26" s="272"/>
      <c r="D26" s="272"/>
      <c r="E26" s="272"/>
      <c r="F26" s="233"/>
      <c r="G26" s="272"/>
      <c r="H26" s="233"/>
      <c r="I26" s="233"/>
      <c r="J26" s="272"/>
      <c r="K26" s="350"/>
      <c r="L26" s="350"/>
      <c r="M26" s="350"/>
      <c r="N26" s="350"/>
      <c r="O26" s="112"/>
      <c r="P26" s="112"/>
      <c r="Q26" s="126"/>
      <c r="R26" s="126"/>
      <c r="S26" s="126"/>
      <c r="T26" s="126"/>
      <c r="U26" s="126"/>
      <c r="V26" s="272"/>
      <c r="W26" s="272"/>
      <c r="X26" s="185"/>
      <c r="Y26" s="185"/>
      <c r="Z26" s="186"/>
      <c r="AA26" s="189"/>
      <c r="AB26" s="185"/>
      <c r="AC26" s="185"/>
      <c r="AD26" s="185"/>
      <c r="AE26" s="185"/>
      <c r="AF26" s="185"/>
      <c r="AG26" s="185"/>
    </row>
    <row r="27" spans="1:37" x14ac:dyDescent="0.25">
      <c r="A27" s="185"/>
      <c r="B27" s="185"/>
      <c r="C27" s="272"/>
      <c r="D27" s="272"/>
      <c r="E27" s="272"/>
      <c r="F27" s="233"/>
      <c r="G27" s="272"/>
      <c r="H27" s="233"/>
      <c r="I27" s="233"/>
      <c r="J27" s="272"/>
      <c r="K27" s="350"/>
      <c r="L27" s="350"/>
      <c r="M27" s="350"/>
      <c r="N27" s="350"/>
      <c r="O27" s="112"/>
      <c r="P27" s="112"/>
      <c r="Q27" s="126"/>
      <c r="R27" s="126"/>
      <c r="S27" s="126"/>
      <c r="T27" s="126"/>
      <c r="U27" s="126"/>
      <c r="V27" s="272"/>
      <c r="W27" s="272"/>
      <c r="X27" s="185"/>
      <c r="Y27" s="185"/>
      <c r="Z27" s="186"/>
      <c r="AA27" s="189"/>
      <c r="AB27" s="185"/>
      <c r="AC27" s="185"/>
      <c r="AD27" s="185"/>
      <c r="AE27" s="185"/>
      <c r="AF27" s="185"/>
      <c r="AG27" s="185"/>
    </row>
    <row r="28" spans="1:37" x14ac:dyDescent="0.25">
      <c r="A28" s="185"/>
      <c r="B28" s="185"/>
      <c r="C28" s="184"/>
      <c r="D28" s="184"/>
      <c r="E28" s="184"/>
      <c r="F28" s="184"/>
      <c r="G28" s="126"/>
      <c r="H28" s="184"/>
      <c r="I28" s="184"/>
      <c r="J28" s="126"/>
      <c r="K28" s="233"/>
      <c r="L28" s="233"/>
      <c r="M28" s="272"/>
      <c r="N28" s="233"/>
      <c r="O28" s="195"/>
      <c r="P28" s="112"/>
      <c r="Q28" s="126"/>
      <c r="R28" s="126"/>
      <c r="S28" s="126"/>
      <c r="T28" s="126"/>
      <c r="U28" s="126"/>
      <c r="V28" s="196"/>
      <c r="W28" s="196"/>
      <c r="X28" s="185"/>
      <c r="Y28" s="185"/>
      <c r="Z28" s="186"/>
      <c r="AA28" s="189"/>
      <c r="AB28" s="185"/>
      <c r="AC28" s="185"/>
      <c r="AD28" s="185"/>
      <c r="AE28" s="185"/>
      <c r="AF28" s="185"/>
      <c r="AG28" s="185"/>
    </row>
    <row r="29" spans="1:37" ht="15.75" thickBot="1" x14ac:dyDescent="0.3">
      <c r="A29" s="185"/>
      <c r="B29" s="185"/>
      <c r="C29" s="184"/>
      <c r="D29" s="184"/>
      <c r="E29" s="184"/>
      <c r="F29" s="184"/>
      <c r="G29" s="126"/>
      <c r="H29" s="184"/>
      <c r="I29" s="184"/>
      <c r="J29" s="126"/>
      <c r="K29" s="233"/>
      <c r="L29" s="233"/>
      <c r="M29" s="272"/>
      <c r="N29" s="233"/>
      <c r="O29" s="195"/>
      <c r="P29" s="112"/>
      <c r="Q29" s="126"/>
      <c r="R29" s="126"/>
      <c r="S29" s="126"/>
      <c r="T29" s="126"/>
      <c r="U29" s="126"/>
      <c r="V29" s="196"/>
      <c r="W29" s="196"/>
      <c r="X29" s="185"/>
      <c r="Y29" s="185"/>
      <c r="Z29" s="186"/>
      <c r="AA29" s="189"/>
      <c r="AB29" s="185"/>
      <c r="AC29" s="185"/>
      <c r="AD29" s="185"/>
      <c r="AE29" s="185"/>
      <c r="AF29" s="185"/>
      <c r="AG29" s="185"/>
    </row>
    <row r="30" spans="1:37" s="205" customFormat="1" ht="24.95" customHeight="1" x14ac:dyDescent="0.25">
      <c r="A30" s="197"/>
      <c r="B30" s="640" t="s">
        <v>151</v>
      </c>
      <c r="C30" s="641"/>
      <c r="D30" s="641"/>
      <c r="E30" s="641"/>
      <c r="F30" s="641"/>
      <c r="G30" s="641"/>
      <c r="H30" s="641"/>
      <c r="I30" s="641"/>
      <c r="J30" s="641"/>
      <c r="K30" s="641"/>
      <c r="L30" s="641"/>
      <c r="M30" s="198"/>
      <c r="N30" s="199"/>
      <c r="O30" s="199"/>
      <c r="P30" s="199"/>
      <c r="Q30" s="199"/>
      <c r="R30" s="199"/>
      <c r="S30" s="199"/>
      <c r="T30" s="200"/>
      <c r="U30" s="201"/>
      <c r="V30" s="200"/>
      <c r="W30" s="201"/>
      <c r="X30" s="200"/>
      <c r="Y30" s="200"/>
      <c r="Z30" s="201"/>
      <c r="AA30" s="202"/>
      <c r="AB30" s="200"/>
      <c r="AC30" s="200"/>
      <c r="AD30" s="200"/>
      <c r="AE30" s="200"/>
      <c r="AF30" s="200"/>
      <c r="AG30" s="200"/>
      <c r="AH30" s="203"/>
      <c r="AI30" s="203"/>
      <c r="AJ30" s="203"/>
      <c r="AK30" s="204"/>
    </row>
    <row r="31" spans="1:37" ht="15.75" x14ac:dyDescent="0.25">
      <c r="A31" s="185"/>
      <c r="B31" s="206"/>
      <c r="C31" s="207"/>
      <c r="D31" s="207"/>
      <c r="E31" s="207"/>
      <c r="F31" s="207"/>
      <c r="G31" s="186"/>
      <c r="H31" s="207"/>
      <c r="I31" s="207"/>
      <c r="J31" s="186"/>
      <c r="K31" s="207"/>
      <c r="L31" s="207"/>
      <c r="M31" s="186"/>
      <c r="N31" s="207"/>
      <c r="O31" s="207"/>
      <c r="P31" s="186"/>
      <c r="Q31" s="207"/>
      <c r="R31" s="207"/>
      <c r="S31" s="186"/>
      <c r="T31" s="207"/>
      <c r="U31" s="186"/>
      <c r="V31" s="207"/>
      <c r="W31" s="186"/>
      <c r="X31" s="207"/>
      <c r="Y31" s="207"/>
      <c r="Z31" s="186"/>
      <c r="AA31" s="208"/>
      <c r="AB31" s="207"/>
      <c r="AC31" s="207"/>
      <c r="AD31" s="278"/>
      <c r="AE31" s="278"/>
      <c r="AF31" s="278"/>
      <c r="AG31" s="207"/>
      <c r="AH31" s="210"/>
      <c r="AI31" s="210"/>
      <c r="AJ31" s="210"/>
      <c r="AK31" s="211"/>
    </row>
    <row r="32" spans="1:37" ht="15.75" x14ac:dyDescent="0.25">
      <c r="A32" s="185"/>
      <c r="B32" s="206"/>
      <c r="C32" s="207"/>
      <c r="D32" s="207"/>
      <c r="E32" s="207"/>
      <c r="F32" s="207"/>
      <c r="G32" s="186"/>
      <c r="H32" s="207"/>
      <c r="I32" s="207"/>
      <c r="J32" s="186"/>
      <c r="K32" s="207"/>
      <c r="L32" s="207"/>
      <c r="M32" s="186"/>
      <c r="N32" s="207"/>
      <c r="O32" s="207"/>
      <c r="P32" s="186"/>
      <c r="Q32" s="207"/>
      <c r="R32" s="207"/>
      <c r="S32" s="186"/>
      <c r="T32" s="207"/>
      <c r="U32" s="186"/>
      <c r="V32" s="207"/>
      <c r="W32" s="186"/>
      <c r="X32" s="207"/>
      <c r="Y32" s="207"/>
      <c r="Z32" s="186"/>
      <c r="AA32" s="208"/>
      <c r="AB32" s="207"/>
      <c r="AC32" s="207"/>
      <c r="AD32" s="278"/>
      <c r="AE32" s="278"/>
      <c r="AF32" s="278"/>
      <c r="AG32" s="207"/>
      <c r="AH32" s="210"/>
      <c r="AI32" s="210"/>
      <c r="AJ32" s="210"/>
      <c r="AK32" s="211"/>
    </row>
    <row r="33" spans="1:37" ht="15" customHeight="1" x14ac:dyDescent="0.25">
      <c r="A33" s="185"/>
      <c r="B33" s="206"/>
      <c r="C33" s="207"/>
      <c r="D33" s="207"/>
      <c r="E33" s="207"/>
      <c r="F33" s="207"/>
      <c r="G33" s="186"/>
      <c r="H33" s="207"/>
      <c r="I33" s="207"/>
      <c r="J33" s="186"/>
      <c r="K33" s="207"/>
      <c r="L33" s="207"/>
      <c r="M33" s="186"/>
      <c r="N33" s="642" t="s">
        <v>297</v>
      </c>
      <c r="O33" s="642"/>
      <c r="P33" s="283"/>
      <c r="Q33" s="642" t="s">
        <v>268</v>
      </c>
      <c r="R33" s="642"/>
      <c r="S33" s="283"/>
      <c r="T33" s="720" t="s">
        <v>298</v>
      </c>
      <c r="U33" s="739"/>
      <c r="V33" s="721"/>
      <c r="W33" s="283"/>
      <c r="X33" s="642" t="s">
        <v>269</v>
      </c>
      <c r="Y33" s="642"/>
      <c r="Z33" s="272"/>
      <c r="AA33" s="642" t="s">
        <v>237</v>
      </c>
      <c r="AB33" s="642"/>
      <c r="AC33" s="207"/>
      <c r="AD33" s="810" t="s">
        <v>148</v>
      </c>
      <c r="AE33" s="810"/>
      <c r="AF33" s="810"/>
      <c r="AG33" s="810"/>
      <c r="AH33" s="810"/>
      <c r="AI33" s="810"/>
      <c r="AJ33" s="810"/>
      <c r="AK33" s="211"/>
    </row>
    <row r="34" spans="1:37" ht="35.25" customHeight="1" x14ac:dyDescent="0.25">
      <c r="A34" s="185"/>
      <c r="B34" s="206"/>
      <c r="C34" s="207"/>
      <c r="D34" s="207"/>
      <c r="E34" s="207"/>
      <c r="F34" s="207"/>
      <c r="G34" s="186"/>
      <c r="H34" s="207"/>
      <c r="I34" s="207"/>
      <c r="J34" s="186"/>
      <c r="K34" s="207"/>
      <c r="L34" s="207"/>
      <c r="M34" s="186"/>
      <c r="N34" s="642"/>
      <c r="O34" s="642"/>
      <c r="P34" s="283"/>
      <c r="Q34" s="642"/>
      <c r="R34" s="642"/>
      <c r="S34" s="283"/>
      <c r="T34" s="722"/>
      <c r="U34" s="740"/>
      <c r="V34" s="723"/>
      <c r="W34" s="283"/>
      <c r="X34" s="642"/>
      <c r="Y34" s="642"/>
      <c r="Z34" s="272"/>
      <c r="AA34" s="642"/>
      <c r="AB34" s="642"/>
      <c r="AC34" s="207"/>
      <c r="AD34" s="810"/>
      <c r="AE34" s="810"/>
      <c r="AF34" s="810"/>
      <c r="AG34" s="810"/>
      <c r="AH34" s="810"/>
      <c r="AI34" s="810"/>
      <c r="AJ34" s="810"/>
      <c r="AK34" s="211"/>
    </row>
    <row r="35" spans="1:37" ht="3.95" customHeight="1" x14ac:dyDescent="0.25">
      <c r="A35" s="207"/>
      <c r="B35" s="206"/>
      <c r="C35" s="207"/>
      <c r="D35" s="207"/>
      <c r="E35" s="207"/>
      <c r="F35" s="207"/>
      <c r="G35" s="186"/>
      <c r="H35" s="207"/>
      <c r="I35" s="207"/>
      <c r="J35" s="186"/>
      <c r="K35" s="207"/>
      <c r="L35" s="207"/>
      <c r="M35" s="186"/>
      <c r="N35" s="233"/>
      <c r="O35" s="233"/>
      <c r="P35" s="272"/>
      <c r="Q35" s="233"/>
      <c r="R35" s="233"/>
      <c r="S35" s="272"/>
      <c r="T35" s="233"/>
      <c r="U35" s="272"/>
      <c r="V35" s="233"/>
      <c r="W35" s="272"/>
      <c r="X35" s="220"/>
      <c r="Y35" s="220"/>
      <c r="Z35" s="272"/>
      <c r="AA35" s="213"/>
      <c r="AB35" s="221"/>
      <c r="AC35" s="207"/>
      <c r="AD35" s="285"/>
      <c r="AE35" s="285"/>
      <c r="AF35" s="285"/>
      <c r="AG35" s="207"/>
      <c r="AH35" s="210"/>
      <c r="AI35" s="210"/>
      <c r="AJ35" s="210"/>
      <c r="AK35" s="211"/>
    </row>
    <row r="36" spans="1:37" ht="50.1" customHeight="1" x14ac:dyDescent="0.25">
      <c r="A36" s="185"/>
      <c r="B36" s="206"/>
      <c r="C36" s="793" t="s">
        <v>295</v>
      </c>
      <c r="D36" s="793"/>
      <c r="E36" s="793"/>
      <c r="F36" s="793"/>
      <c r="G36" s="272"/>
      <c r="H36" s="807" t="s">
        <v>203</v>
      </c>
      <c r="I36" s="808"/>
      <c r="J36" s="808"/>
      <c r="K36" s="808"/>
      <c r="L36" s="809"/>
      <c r="M36" s="224"/>
      <c r="N36" s="747">
        <v>3</v>
      </c>
      <c r="O36" s="748"/>
      <c r="P36" s="96"/>
      <c r="Q36" s="749"/>
      <c r="R36" s="750"/>
      <c r="S36" s="126"/>
      <c r="T36" s="751">
        <f t="shared" ref="T36:T41" si="1">Q36*N36</f>
        <v>0</v>
      </c>
      <c r="U36" s="752"/>
      <c r="V36" s="753"/>
      <c r="W36" s="126"/>
      <c r="X36" s="754"/>
      <c r="Y36" s="755"/>
      <c r="Z36" s="126"/>
      <c r="AA36" s="754"/>
      <c r="AB36" s="792"/>
      <c r="AC36" s="207"/>
      <c r="AD36" s="358"/>
      <c r="AE36" s="358"/>
      <c r="AF36" s="360" t="s">
        <v>147</v>
      </c>
      <c r="AG36" s="359"/>
      <c r="AH36" s="360" t="s">
        <v>149</v>
      </c>
      <c r="AI36" s="210"/>
      <c r="AJ36" s="360" t="s">
        <v>150</v>
      </c>
      <c r="AK36" s="211"/>
    </row>
    <row r="37" spans="1:37" ht="50.1" customHeight="1" x14ac:dyDescent="0.25">
      <c r="A37" s="185"/>
      <c r="B37" s="206"/>
      <c r="C37" s="794"/>
      <c r="D37" s="794"/>
      <c r="E37" s="794"/>
      <c r="F37" s="794"/>
      <c r="G37" s="272"/>
      <c r="H37" s="801" t="s">
        <v>204</v>
      </c>
      <c r="I37" s="797"/>
      <c r="J37" s="797"/>
      <c r="K37" s="797"/>
      <c r="L37" s="798"/>
      <c r="M37" s="362"/>
      <c r="N37" s="778">
        <v>3</v>
      </c>
      <c r="O37" s="779"/>
      <c r="P37" s="96"/>
      <c r="Q37" s="780"/>
      <c r="R37" s="781"/>
      <c r="S37" s="126"/>
      <c r="T37" s="782">
        <f t="shared" si="1"/>
        <v>0</v>
      </c>
      <c r="U37" s="783"/>
      <c r="V37" s="784"/>
      <c r="W37" s="126"/>
      <c r="X37" s="161" t="str">
        <f>IFERROR(T36/T37,"")</f>
        <v/>
      </c>
      <c r="Y37" s="97" t="s">
        <v>302</v>
      </c>
      <c r="Z37" s="236"/>
      <c r="AA37" s="99">
        <f>T36-T37</f>
        <v>0</v>
      </c>
      <c r="AB37" s="98" t="s">
        <v>303</v>
      </c>
      <c r="AC37" s="207"/>
      <c r="AD37" s="431" t="s">
        <v>8</v>
      </c>
      <c r="AE37" s="320"/>
      <c r="AF37" s="432">
        <f>2*K18</f>
        <v>343.38</v>
      </c>
      <c r="AG37" s="364"/>
      <c r="AH37" s="433">
        <f>2*K19</f>
        <v>426.36</v>
      </c>
      <c r="AI37" s="434"/>
      <c r="AJ37" s="433">
        <f>12*K23</f>
        <v>1722.6000000000001</v>
      </c>
      <c r="AK37" s="211"/>
    </row>
    <row r="38" spans="1:37" ht="50.1" customHeight="1" x14ac:dyDescent="0.25">
      <c r="A38" s="185"/>
      <c r="B38" s="206"/>
      <c r="C38" s="793" t="s">
        <v>296</v>
      </c>
      <c r="D38" s="793"/>
      <c r="E38" s="793"/>
      <c r="F38" s="793"/>
      <c r="G38" s="272"/>
      <c r="H38" s="795" t="s">
        <v>145</v>
      </c>
      <c r="I38" s="768" t="s">
        <v>205</v>
      </c>
      <c r="J38" s="769"/>
      <c r="K38" s="769"/>
      <c r="L38" s="770"/>
      <c r="M38" s="232"/>
      <c r="N38" s="771">
        <v>3</v>
      </c>
      <c r="O38" s="772"/>
      <c r="P38" s="96"/>
      <c r="Q38" s="773"/>
      <c r="R38" s="774"/>
      <c r="S38" s="126"/>
      <c r="T38" s="775">
        <f t="shared" si="1"/>
        <v>0</v>
      </c>
      <c r="U38" s="776"/>
      <c r="V38" s="777"/>
      <c r="W38" s="126"/>
      <c r="X38" s="756"/>
      <c r="Y38" s="767"/>
      <c r="Z38" s="126"/>
      <c r="AA38" s="756"/>
      <c r="AB38" s="757"/>
      <c r="AC38" s="207"/>
      <c r="AD38" s="369" t="s">
        <v>38</v>
      </c>
      <c r="AE38" s="320"/>
      <c r="AF38" s="370">
        <f>2*Q18</f>
        <v>297.54000000000002</v>
      </c>
      <c r="AG38" s="364"/>
      <c r="AH38" s="371">
        <f>2*Q19</f>
        <v>369.96</v>
      </c>
      <c r="AI38" s="434"/>
      <c r="AJ38" s="371">
        <f>12*Q23</f>
        <v>1486.44</v>
      </c>
      <c r="AK38" s="211"/>
    </row>
    <row r="39" spans="1:37" ht="50.1" customHeight="1" x14ac:dyDescent="0.25">
      <c r="A39" s="185"/>
      <c r="B39" s="206"/>
      <c r="C39" s="793"/>
      <c r="D39" s="793"/>
      <c r="E39" s="793"/>
      <c r="F39" s="793"/>
      <c r="G39" s="272"/>
      <c r="H39" s="796"/>
      <c r="I39" s="797" t="s">
        <v>206</v>
      </c>
      <c r="J39" s="797"/>
      <c r="K39" s="797"/>
      <c r="L39" s="798"/>
      <c r="M39" s="362"/>
      <c r="N39" s="787">
        <v>3</v>
      </c>
      <c r="O39" s="779"/>
      <c r="P39" s="96"/>
      <c r="Q39" s="780"/>
      <c r="R39" s="781"/>
      <c r="S39" s="126"/>
      <c r="T39" s="764">
        <f t="shared" si="1"/>
        <v>0</v>
      </c>
      <c r="U39" s="765"/>
      <c r="V39" s="766"/>
      <c r="W39" s="126"/>
      <c r="X39" s="162" t="str">
        <f>IFERROR(T38/T39,"")</f>
        <v/>
      </c>
      <c r="Y39" s="97" t="s">
        <v>302</v>
      </c>
      <c r="Z39" s="236"/>
      <c r="AA39" s="100">
        <f>T38-T39</f>
        <v>0</v>
      </c>
      <c r="AB39" s="98" t="s">
        <v>304</v>
      </c>
      <c r="AC39" s="207"/>
      <c r="AD39" s="803" t="s">
        <v>243</v>
      </c>
      <c r="AE39" s="435"/>
      <c r="AF39" s="805">
        <f>AF37-AF38</f>
        <v>45.839999999999975</v>
      </c>
      <c r="AG39" s="375"/>
      <c r="AH39" s="806">
        <f>AH37-AH38</f>
        <v>56.400000000000034</v>
      </c>
      <c r="AI39" s="436"/>
      <c r="AJ39" s="806">
        <f>AJ37-AJ38</f>
        <v>236.16000000000008</v>
      </c>
      <c r="AK39" s="211"/>
    </row>
    <row r="40" spans="1:37" ht="50.1" customHeight="1" x14ac:dyDescent="0.25">
      <c r="A40" s="185"/>
      <c r="B40" s="206"/>
      <c r="C40" s="793"/>
      <c r="D40" s="793"/>
      <c r="E40" s="793"/>
      <c r="F40" s="793"/>
      <c r="G40" s="272"/>
      <c r="H40" s="795" t="s">
        <v>146</v>
      </c>
      <c r="I40" s="768" t="s">
        <v>207</v>
      </c>
      <c r="J40" s="769"/>
      <c r="K40" s="769"/>
      <c r="L40" s="770"/>
      <c r="M40" s="232"/>
      <c r="N40" s="771">
        <v>3</v>
      </c>
      <c r="O40" s="772"/>
      <c r="P40" s="96"/>
      <c r="Q40" s="773"/>
      <c r="R40" s="774"/>
      <c r="S40" s="126"/>
      <c r="T40" s="775">
        <f t="shared" si="1"/>
        <v>0</v>
      </c>
      <c r="U40" s="776"/>
      <c r="V40" s="777"/>
      <c r="W40" s="126"/>
      <c r="X40" s="756"/>
      <c r="Y40" s="767"/>
      <c r="Z40" s="126"/>
      <c r="AA40" s="756"/>
      <c r="AB40" s="757"/>
      <c r="AC40" s="207"/>
      <c r="AD40" s="804"/>
      <c r="AE40" s="437"/>
      <c r="AF40" s="805"/>
      <c r="AG40" s="375"/>
      <c r="AH40" s="806"/>
      <c r="AI40" s="436"/>
      <c r="AJ40" s="806"/>
      <c r="AK40" s="211"/>
    </row>
    <row r="41" spans="1:37" ht="50.1" customHeight="1" x14ac:dyDescent="0.25">
      <c r="A41" s="185"/>
      <c r="B41" s="206"/>
      <c r="C41" s="793"/>
      <c r="D41" s="793"/>
      <c r="E41" s="793"/>
      <c r="F41" s="793"/>
      <c r="G41" s="272"/>
      <c r="H41" s="796"/>
      <c r="I41" s="758" t="s">
        <v>208</v>
      </c>
      <c r="J41" s="758"/>
      <c r="K41" s="758"/>
      <c r="L41" s="759"/>
      <c r="M41" s="438"/>
      <c r="N41" s="760">
        <v>3</v>
      </c>
      <c r="O41" s="761"/>
      <c r="P41" s="96"/>
      <c r="Q41" s="762"/>
      <c r="R41" s="763"/>
      <c r="S41" s="126"/>
      <c r="T41" s="764">
        <f t="shared" si="1"/>
        <v>0</v>
      </c>
      <c r="U41" s="765"/>
      <c r="V41" s="766"/>
      <c r="W41" s="126"/>
      <c r="X41" s="163" t="str">
        <f>IFERROR(T40/T41,"")</f>
        <v/>
      </c>
      <c r="Y41" s="97" t="s">
        <v>302</v>
      </c>
      <c r="Z41" s="236"/>
      <c r="AA41" s="101">
        <f>T40-T41</f>
        <v>0</v>
      </c>
      <c r="AB41" s="98" t="s">
        <v>305</v>
      </c>
      <c r="AC41" s="207"/>
      <c r="AD41" s="439"/>
      <c r="AE41" s="358"/>
      <c r="AF41" s="358"/>
      <c r="AG41" s="207"/>
      <c r="AH41" s="440"/>
      <c r="AI41" s="441" t="e">
        <f>AD39-AF40</f>
        <v>#VALUE!</v>
      </c>
      <c r="AJ41" s="440"/>
      <c r="AK41" s="211"/>
    </row>
    <row r="42" spans="1:37" x14ac:dyDescent="0.25">
      <c r="A42" s="185"/>
      <c r="B42" s="206"/>
      <c r="C42" s="233"/>
      <c r="D42" s="233"/>
      <c r="E42" s="233"/>
      <c r="F42" s="233"/>
      <c r="G42" s="272"/>
      <c r="H42" s="233"/>
      <c r="I42" s="233"/>
      <c r="J42" s="272"/>
      <c r="K42" s="233"/>
      <c r="L42" s="233"/>
      <c r="M42" s="272"/>
      <c r="N42" s="184"/>
      <c r="O42" s="17"/>
      <c r="P42" s="85"/>
      <c r="Q42" s="184"/>
      <c r="R42" s="184"/>
      <c r="S42" s="126"/>
      <c r="T42" s="184"/>
      <c r="U42" s="126"/>
      <c r="V42" s="184"/>
      <c r="W42" s="126"/>
      <c r="X42" s="241"/>
      <c r="Y42" s="241"/>
      <c r="Z42" s="236"/>
      <c r="AA42" s="242"/>
      <c r="AB42" s="243"/>
      <c r="AC42" s="207"/>
      <c r="AD42" s="184"/>
      <c r="AE42" s="184"/>
      <c r="AF42" s="184"/>
      <c r="AG42" s="207"/>
      <c r="AH42" s="210"/>
      <c r="AI42" s="210"/>
      <c r="AJ42" s="210"/>
      <c r="AK42" s="211"/>
    </row>
    <row r="43" spans="1:37" ht="15.75" thickBot="1" x14ac:dyDescent="0.3">
      <c r="A43" s="185"/>
      <c r="B43" s="244"/>
      <c r="C43" s="245"/>
      <c r="D43" s="245"/>
      <c r="E43" s="245"/>
      <c r="F43" s="245"/>
      <c r="G43" s="246"/>
      <c r="H43" s="245"/>
      <c r="I43" s="245"/>
      <c r="J43" s="246"/>
      <c r="K43" s="245"/>
      <c r="L43" s="245"/>
      <c r="M43" s="246"/>
      <c r="N43" s="83"/>
      <c r="O43" s="83"/>
      <c r="P43" s="84"/>
      <c r="Q43" s="83"/>
      <c r="R43" s="83"/>
      <c r="S43" s="84"/>
      <c r="T43" s="83"/>
      <c r="U43" s="84"/>
      <c r="V43" s="83"/>
      <c r="W43" s="84"/>
      <c r="X43" s="247"/>
      <c r="Y43" s="247"/>
      <c r="Z43" s="248"/>
      <c r="AA43" s="249"/>
      <c r="AB43" s="250"/>
      <c r="AC43" s="251"/>
      <c r="AD43" s="83"/>
      <c r="AE43" s="83"/>
      <c r="AF43" s="83"/>
      <c r="AG43" s="251"/>
      <c r="AH43" s="252"/>
      <c r="AI43" s="252"/>
      <c r="AJ43" s="252"/>
      <c r="AK43" s="253"/>
    </row>
    <row r="44" spans="1:37" x14ac:dyDescent="0.25">
      <c r="A44" s="185"/>
      <c r="B44" s="207"/>
      <c r="C44" s="233"/>
      <c r="D44" s="233"/>
      <c r="E44" s="233"/>
      <c r="F44" s="233"/>
      <c r="G44" s="272"/>
      <c r="H44" s="233"/>
      <c r="I44" s="233"/>
      <c r="J44" s="272"/>
      <c r="K44" s="233"/>
      <c r="L44" s="233"/>
      <c r="M44" s="272"/>
      <c r="N44" s="184"/>
      <c r="O44" s="184"/>
      <c r="P44" s="126"/>
      <c r="Q44" s="184"/>
      <c r="R44" s="184"/>
      <c r="S44" s="126"/>
      <c r="T44" s="184"/>
      <c r="U44" s="126"/>
      <c r="V44" s="184"/>
      <c r="W44" s="126"/>
      <c r="X44" s="241"/>
      <c r="Y44" s="241"/>
      <c r="Z44" s="236"/>
      <c r="AA44" s="242"/>
      <c r="AB44" s="243"/>
      <c r="AC44" s="207"/>
      <c r="AD44" s="184"/>
      <c r="AE44" s="184"/>
      <c r="AF44" s="184"/>
      <c r="AG44" s="207"/>
    </row>
    <row r="45" spans="1:37" s="240" customFormat="1" x14ac:dyDescent="0.25">
      <c r="A45" s="192"/>
      <c r="B45" s="186"/>
      <c r="C45" s="272"/>
      <c r="D45" s="272"/>
      <c r="E45" s="272"/>
      <c r="F45" s="272"/>
      <c r="G45" s="272"/>
      <c r="H45" s="272"/>
      <c r="I45" s="272"/>
      <c r="J45" s="272"/>
      <c r="K45" s="272"/>
      <c r="L45" s="272"/>
      <c r="M45" s="272"/>
      <c r="N45" s="126"/>
      <c r="O45" s="126"/>
      <c r="P45" s="126"/>
      <c r="Q45" s="126"/>
      <c r="R45" s="126"/>
      <c r="S45" s="126"/>
      <c r="T45" s="126"/>
      <c r="U45" s="126"/>
      <c r="V45" s="126"/>
      <c r="W45" s="126"/>
      <c r="X45" s="236"/>
      <c r="Y45" s="236"/>
      <c r="Z45" s="236"/>
      <c r="AA45" s="254"/>
      <c r="AB45" s="292"/>
      <c r="AC45" s="186"/>
      <c r="AD45" s="126"/>
      <c r="AE45" s="126"/>
      <c r="AF45" s="126"/>
      <c r="AG45" s="186"/>
    </row>
    <row r="46" spans="1:37" ht="15.75" thickBot="1" x14ac:dyDescent="0.3">
      <c r="A46" s="185"/>
      <c r="B46" s="207"/>
      <c r="C46" s="233"/>
      <c r="D46" s="233"/>
      <c r="E46" s="233"/>
      <c r="F46" s="233"/>
      <c r="G46" s="272"/>
      <c r="H46" s="233"/>
      <c r="I46" s="233"/>
      <c r="J46" s="272"/>
      <c r="K46" s="233"/>
      <c r="L46" s="233"/>
      <c r="M46" s="272"/>
      <c r="N46" s="184"/>
      <c r="O46" s="184"/>
      <c r="P46" s="126"/>
      <c r="Q46" s="184"/>
      <c r="R46" s="184"/>
      <c r="S46" s="126"/>
      <c r="T46" s="184"/>
      <c r="U46" s="126"/>
      <c r="V46" s="184"/>
      <c r="W46" s="126"/>
      <c r="X46" s="241"/>
      <c r="Y46" s="241"/>
      <c r="Z46" s="236"/>
      <c r="AA46" s="242"/>
      <c r="AB46" s="243"/>
      <c r="AC46" s="207"/>
      <c r="AD46" s="184"/>
      <c r="AE46" s="184"/>
      <c r="AF46" s="184"/>
      <c r="AG46" s="207"/>
    </row>
    <row r="47" spans="1:37" ht="24.95" customHeight="1" x14ac:dyDescent="0.25">
      <c r="A47" s="185"/>
      <c r="B47" s="640" t="s">
        <v>156</v>
      </c>
      <c r="C47" s="641"/>
      <c r="D47" s="641"/>
      <c r="E47" s="641"/>
      <c r="F47" s="641"/>
      <c r="G47" s="641"/>
      <c r="H47" s="641"/>
      <c r="I47" s="641"/>
      <c r="J47" s="641"/>
      <c r="K47" s="641"/>
      <c r="L47" s="641"/>
      <c r="M47" s="256"/>
      <c r="N47" s="199"/>
      <c r="O47" s="199"/>
      <c r="P47" s="199"/>
      <c r="Q47" s="257"/>
      <c r="R47" s="257"/>
      <c r="S47" s="257"/>
      <c r="T47" s="258"/>
      <c r="U47" s="259"/>
      <c r="V47" s="258"/>
      <c r="W47" s="259"/>
      <c r="X47" s="258"/>
      <c r="Y47" s="258"/>
      <c r="Z47" s="259"/>
      <c r="AA47" s="260"/>
      <c r="AB47" s="258"/>
      <c r="AC47" s="258"/>
      <c r="AD47" s="258"/>
      <c r="AE47" s="258"/>
      <c r="AF47" s="258"/>
      <c r="AG47" s="258"/>
      <c r="AH47" s="261"/>
      <c r="AI47" s="261"/>
      <c r="AJ47" s="261"/>
      <c r="AK47" s="262"/>
    </row>
    <row r="48" spans="1:37" ht="15.75" x14ac:dyDescent="0.25">
      <c r="A48" s="185"/>
      <c r="B48" s="206"/>
      <c r="C48" s="207"/>
      <c r="D48" s="207"/>
      <c r="E48" s="207"/>
      <c r="F48" s="207"/>
      <c r="G48" s="186"/>
      <c r="H48" s="207"/>
      <c r="I48" s="207"/>
      <c r="J48" s="186"/>
      <c r="K48" s="207"/>
      <c r="L48" s="207"/>
      <c r="M48" s="186"/>
      <c r="N48" s="207"/>
      <c r="O48" s="207"/>
      <c r="P48" s="186"/>
      <c r="Q48" s="207"/>
      <c r="R48" s="207"/>
      <c r="S48" s="186"/>
      <c r="T48" s="207"/>
      <c r="U48" s="186"/>
      <c r="V48" s="207"/>
      <c r="W48" s="186"/>
      <c r="X48" s="207"/>
      <c r="Y48" s="207"/>
      <c r="Z48" s="186"/>
      <c r="AA48" s="208"/>
      <c r="AB48" s="207"/>
      <c r="AC48" s="207"/>
      <c r="AD48" s="278"/>
      <c r="AE48" s="278"/>
      <c r="AF48" s="278"/>
      <c r="AG48" s="207"/>
      <c r="AH48" s="210"/>
      <c r="AI48" s="210"/>
      <c r="AJ48" s="210"/>
      <c r="AK48" s="211"/>
    </row>
    <row r="49" spans="1:37" x14ac:dyDescent="0.25">
      <c r="A49" s="185"/>
      <c r="B49" s="206"/>
      <c r="C49" s="207"/>
      <c r="D49" s="207"/>
      <c r="E49" s="207"/>
      <c r="F49" s="207"/>
      <c r="G49" s="186"/>
      <c r="H49" s="207"/>
      <c r="I49" s="207"/>
      <c r="J49" s="186"/>
      <c r="K49" s="207"/>
      <c r="L49" s="207"/>
      <c r="M49" s="186"/>
      <c r="N49" s="207"/>
      <c r="O49" s="207"/>
      <c r="P49" s="186"/>
      <c r="Q49" s="207"/>
      <c r="R49" s="207"/>
      <c r="S49" s="186"/>
      <c r="T49" s="207"/>
      <c r="U49" s="186"/>
      <c r="V49" s="207"/>
      <c r="W49" s="186"/>
      <c r="X49" s="207"/>
      <c r="Y49" s="207"/>
      <c r="Z49" s="186"/>
      <c r="AA49" s="208"/>
      <c r="AB49" s="207"/>
      <c r="AC49" s="207"/>
      <c r="AD49" s="207"/>
      <c r="AE49" s="207"/>
      <c r="AF49" s="207"/>
      <c r="AG49" s="207"/>
      <c r="AH49" s="210"/>
      <c r="AI49" s="210"/>
      <c r="AJ49" s="210"/>
      <c r="AK49" s="211"/>
    </row>
    <row r="50" spans="1:37" ht="15" customHeight="1" x14ac:dyDescent="0.25">
      <c r="A50" s="185"/>
      <c r="B50" s="206"/>
      <c r="C50" s="207"/>
      <c r="D50" s="207"/>
      <c r="E50" s="207"/>
      <c r="F50" s="207"/>
      <c r="G50" s="186"/>
      <c r="H50" s="207"/>
      <c r="I50" s="207"/>
      <c r="J50" s="186"/>
      <c r="K50" s="207"/>
      <c r="L50" s="207"/>
      <c r="M50" s="186"/>
      <c r="N50" s="642" t="s">
        <v>297</v>
      </c>
      <c r="O50" s="642"/>
      <c r="P50" s="283"/>
      <c r="Q50" s="642" t="s">
        <v>268</v>
      </c>
      <c r="R50" s="642"/>
      <c r="S50" s="283"/>
      <c r="T50" s="720" t="s">
        <v>298</v>
      </c>
      <c r="U50" s="739"/>
      <c r="V50" s="721"/>
      <c r="W50" s="283"/>
      <c r="X50" s="642" t="s">
        <v>269</v>
      </c>
      <c r="Y50" s="642"/>
      <c r="Z50" s="272"/>
      <c r="AA50" s="642" t="s">
        <v>237</v>
      </c>
      <c r="AB50" s="642"/>
      <c r="AC50" s="207"/>
      <c r="AD50" s="810" t="s">
        <v>148</v>
      </c>
      <c r="AE50" s="810"/>
      <c r="AF50" s="810"/>
      <c r="AG50" s="810"/>
      <c r="AH50" s="810"/>
      <c r="AI50" s="810"/>
      <c r="AJ50" s="810"/>
      <c r="AK50" s="211"/>
    </row>
    <row r="51" spans="1:37" ht="35.1" customHeight="1" x14ac:dyDescent="0.25">
      <c r="A51" s="185"/>
      <c r="B51" s="206"/>
      <c r="C51" s="207"/>
      <c r="D51" s="207"/>
      <c r="E51" s="207"/>
      <c r="F51" s="207"/>
      <c r="G51" s="186"/>
      <c r="H51" s="207"/>
      <c r="I51" s="207"/>
      <c r="J51" s="186"/>
      <c r="K51" s="207"/>
      <c r="L51" s="207"/>
      <c r="M51" s="186"/>
      <c r="N51" s="642"/>
      <c r="O51" s="642"/>
      <c r="P51" s="283"/>
      <c r="Q51" s="642"/>
      <c r="R51" s="642"/>
      <c r="S51" s="283"/>
      <c r="T51" s="722"/>
      <c r="U51" s="740"/>
      <c r="V51" s="723"/>
      <c r="W51" s="283"/>
      <c r="X51" s="642"/>
      <c r="Y51" s="642"/>
      <c r="Z51" s="272"/>
      <c r="AA51" s="642"/>
      <c r="AB51" s="642"/>
      <c r="AC51" s="207"/>
      <c r="AD51" s="810"/>
      <c r="AE51" s="810"/>
      <c r="AF51" s="810"/>
      <c r="AG51" s="810"/>
      <c r="AH51" s="810"/>
      <c r="AI51" s="810"/>
      <c r="AJ51" s="810"/>
      <c r="AK51" s="211"/>
    </row>
    <row r="52" spans="1:37" ht="3.95" customHeight="1" x14ac:dyDescent="0.25">
      <c r="A52" s="185"/>
      <c r="B52" s="206"/>
      <c r="C52" s="207"/>
      <c r="D52" s="207"/>
      <c r="E52" s="207"/>
      <c r="F52" s="207"/>
      <c r="G52" s="186"/>
      <c r="H52" s="207"/>
      <c r="I52" s="207"/>
      <c r="J52" s="186"/>
      <c r="K52" s="207"/>
      <c r="L52" s="207"/>
      <c r="M52" s="186"/>
      <c r="N52" s="233"/>
      <c r="O52" s="233"/>
      <c r="P52" s="272"/>
      <c r="Q52" s="233"/>
      <c r="R52" s="233"/>
      <c r="S52" s="272"/>
      <c r="T52" s="233"/>
      <c r="U52" s="272"/>
      <c r="V52" s="233"/>
      <c r="W52" s="272"/>
      <c r="X52" s="233"/>
      <c r="Y52" s="233"/>
      <c r="Z52" s="272"/>
      <c r="AA52" s="213"/>
      <c r="AB52" s="221"/>
      <c r="AC52" s="207"/>
      <c r="AD52" s="285"/>
      <c r="AE52" s="285"/>
      <c r="AF52" s="285"/>
      <c r="AG52" s="207"/>
      <c r="AH52" s="210"/>
      <c r="AI52" s="210"/>
      <c r="AJ52" s="210"/>
      <c r="AK52" s="211"/>
    </row>
    <row r="53" spans="1:37" ht="50.1" customHeight="1" x14ac:dyDescent="0.25">
      <c r="A53" s="185"/>
      <c r="B53" s="206"/>
      <c r="C53" s="793" t="s">
        <v>299</v>
      </c>
      <c r="D53" s="793"/>
      <c r="E53" s="793"/>
      <c r="F53" s="793"/>
      <c r="G53" s="272"/>
      <c r="H53" s="807" t="s">
        <v>203</v>
      </c>
      <c r="I53" s="808"/>
      <c r="J53" s="808"/>
      <c r="K53" s="808"/>
      <c r="L53" s="809"/>
      <c r="M53" s="272"/>
      <c r="N53" s="747">
        <v>2</v>
      </c>
      <c r="O53" s="748"/>
      <c r="P53" s="126"/>
      <c r="Q53" s="785"/>
      <c r="R53" s="786"/>
      <c r="S53" s="126"/>
      <c r="T53" s="751">
        <f t="shared" ref="T53:T58" si="2">Q53*N53</f>
        <v>0</v>
      </c>
      <c r="U53" s="752"/>
      <c r="V53" s="753"/>
      <c r="W53" s="126"/>
      <c r="X53" s="754"/>
      <c r="Y53" s="755"/>
      <c r="Z53" s="126"/>
      <c r="AA53" s="754"/>
      <c r="AB53" s="792"/>
      <c r="AC53" s="207"/>
      <c r="AD53" s="358"/>
      <c r="AE53" s="358"/>
      <c r="AF53" s="360" t="s">
        <v>147</v>
      </c>
      <c r="AG53" s="359"/>
      <c r="AH53" s="360" t="s">
        <v>154</v>
      </c>
      <c r="AI53" s="210"/>
      <c r="AJ53" s="360" t="s">
        <v>155</v>
      </c>
      <c r="AK53" s="211"/>
    </row>
    <row r="54" spans="1:37" ht="50.1" customHeight="1" x14ac:dyDescent="0.25">
      <c r="A54" s="185"/>
      <c r="B54" s="206"/>
      <c r="C54" s="794"/>
      <c r="D54" s="794"/>
      <c r="E54" s="794"/>
      <c r="F54" s="794"/>
      <c r="G54" s="272"/>
      <c r="H54" s="801" t="s">
        <v>204</v>
      </c>
      <c r="I54" s="797"/>
      <c r="J54" s="797"/>
      <c r="K54" s="797"/>
      <c r="L54" s="798"/>
      <c r="M54" s="272"/>
      <c r="N54" s="778">
        <v>2</v>
      </c>
      <c r="O54" s="779"/>
      <c r="P54" s="126"/>
      <c r="Q54" s="788"/>
      <c r="R54" s="789"/>
      <c r="S54" s="126"/>
      <c r="T54" s="782">
        <f t="shared" si="2"/>
        <v>0</v>
      </c>
      <c r="U54" s="783"/>
      <c r="V54" s="784"/>
      <c r="W54" s="126"/>
      <c r="X54" s="161" t="str">
        <f>IFERROR(T53/T54,"")</f>
        <v/>
      </c>
      <c r="Y54" s="97" t="s">
        <v>302</v>
      </c>
      <c r="Z54" s="236"/>
      <c r="AA54" s="99">
        <f>IFERROR(T53-T54,"")</f>
        <v>0</v>
      </c>
      <c r="AB54" s="98" t="s">
        <v>304</v>
      </c>
      <c r="AC54" s="207"/>
      <c r="AD54" s="431" t="s">
        <v>8</v>
      </c>
      <c r="AE54" s="320"/>
      <c r="AF54" s="432">
        <f>2*K18</f>
        <v>343.38</v>
      </c>
      <c r="AG54" s="364"/>
      <c r="AH54" s="433">
        <f>2*K16</f>
        <v>174.48</v>
      </c>
      <c r="AI54" s="434"/>
      <c r="AJ54" s="433">
        <f>2*K18</f>
        <v>343.38</v>
      </c>
      <c r="AK54" s="211"/>
    </row>
    <row r="55" spans="1:37" ht="50.1" customHeight="1" x14ac:dyDescent="0.25">
      <c r="A55" s="185"/>
      <c r="B55" s="206"/>
      <c r="C55" s="793" t="s">
        <v>300</v>
      </c>
      <c r="D55" s="793"/>
      <c r="E55" s="793"/>
      <c r="F55" s="793"/>
      <c r="G55" s="272"/>
      <c r="H55" s="795" t="s">
        <v>152</v>
      </c>
      <c r="I55" s="768" t="s">
        <v>209</v>
      </c>
      <c r="J55" s="769"/>
      <c r="K55" s="769"/>
      <c r="L55" s="770"/>
      <c r="M55" s="272"/>
      <c r="N55" s="771">
        <v>2</v>
      </c>
      <c r="O55" s="772"/>
      <c r="P55" s="126"/>
      <c r="Q55" s="790"/>
      <c r="R55" s="791"/>
      <c r="S55" s="126"/>
      <c r="T55" s="775">
        <f t="shared" si="2"/>
        <v>0</v>
      </c>
      <c r="U55" s="776"/>
      <c r="V55" s="777"/>
      <c r="W55" s="126"/>
      <c r="X55" s="756"/>
      <c r="Y55" s="767"/>
      <c r="Z55" s="126"/>
      <c r="AA55" s="756"/>
      <c r="AB55" s="757"/>
      <c r="AC55" s="207"/>
      <c r="AD55" s="369" t="s">
        <v>38</v>
      </c>
      <c r="AE55" s="320"/>
      <c r="AF55" s="370">
        <f>2*Q18</f>
        <v>297.54000000000002</v>
      </c>
      <c r="AG55" s="364"/>
      <c r="AH55" s="371">
        <f>2*Q16</f>
        <v>150.9</v>
      </c>
      <c r="AI55" s="434"/>
      <c r="AJ55" s="371">
        <f>2*Q18</f>
        <v>297.54000000000002</v>
      </c>
      <c r="AK55" s="211"/>
    </row>
    <row r="56" spans="1:37" ht="50.1" customHeight="1" x14ac:dyDescent="0.25">
      <c r="A56" s="185"/>
      <c r="B56" s="206"/>
      <c r="C56" s="793"/>
      <c r="D56" s="793"/>
      <c r="E56" s="793"/>
      <c r="F56" s="793"/>
      <c r="G56" s="272"/>
      <c r="H56" s="796"/>
      <c r="I56" s="797" t="s">
        <v>210</v>
      </c>
      <c r="J56" s="797"/>
      <c r="K56" s="797"/>
      <c r="L56" s="798"/>
      <c r="M56" s="272"/>
      <c r="N56" s="787">
        <v>2</v>
      </c>
      <c r="O56" s="779"/>
      <c r="P56" s="126"/>
      <c r="Q56" s="788"/>
      <c r="R56" s="789"/>
      <c r="S56" s="126"/>
      <c r="T56" s="764">
        <f t="shared" si="2"/>
        <v>0</v>
      </c>
      <c r="U56" s="765"/>
      <c r="V56" s="766"/>
      <c r="W56" s="126"/>
      <c r="X56" s="162" t="str">
        <f>IFERROR(T55/T56,"")</f>
        <v/>
      </c>
      <c r="Y56" s="97" t="s">
        <v>306</v>
      </c>
      <c r="Z56" s="236"/>
      <c r="AA56" s="100">
        <f>T55-T56</f>
        <v>0</v>
      </c>
      <c r="AB56" s="98" t="s">
        <v>304</v>
      </c>
      <c r="AC56" s="207"/>
      <c r="AD56" s="803" t="s">
        <v>243</v>
      </c>
      <c r="AE56" s="435"/>
      <c r="AF56" s="805">
        <f>AF54-AF55</f>
        <v>45.839999999999975</v>
      </c>
      <c r="AG56" s="375"/>
      <c r="AH56" s="806">
        <f>AH54-AH55</f>
        <v>23.579999999999984</v>
      </c>
      <c r="AI56" s="436"/>
      <c r="AJ56" s="806">
        <f>AJ54-AJ55</f>
        <v>45.839999999999975</v>
      </c>
      <c r="AK56" s="211"/>
    </row>
    <row r="57" spans="1:37" ht="50.1" customHeight="1" x14ac:dyDescent="0.25">
      <c r="A57" s="185"/>
      <c r="B57" s="206"/>
      <c r="C57" s="793"/>
      <c r="D57" s="793"/>
      <c r="E57" s="793"/>
      <c r="F57" s="793"/>
      <c r="G57" s="272"/>
      <c r="H57" s="795" t="s">
        <v>153</v>
      </c>
      <c r="I57" s="768" t="s">
        <v>203</v>
      </c>
      <c r="J57" s="769"/>
      <c r="K57" s="769"/>
      <c r="L57" s="770"/>
      <c r="M57" s="272"/>
      <c r="N57" s="771">
        <v>2</v>
      </c>
      <c r="O57" s="772"/>
      <c r="P57" s="126"/>
      <c r="Q57" s="790"/>
      <c r="R57" s="791"/>
      <c r="S57" s="126"/>
      <c r="T57" s="775">
        <f t="shared" si="2"/>
        <v>0</v>
      </c>
      <c r="U57" s="776"/>
      <c r="V57" s="777"/>
      <c r="W57" s="126"/>
      <c r="X57" s="756"/>
      <c r="Y57" s="767"/>
      <c r="Z57" s="126"/>
      <c r="AA57" s="756"/>
      <c r="AB57" s="757"/>
      <c r="AC57" s="207"/>
      <c r="AD57" s="804"/>
      <c r="AE57" s="437"/>
      <c r="AF57" s="805"/>
      <c r="AG57" s="375"/>
      <c r="AH57" s="806"/>
      <c r="AI57" s="436"/>
      <c r="AJ57" s="806"/>
      <c r="AK57" s="211"/>
    </row>
    <row r="58" spans="1:37" ht="50.1" customHeight="1" x14ac:dyDescent="0.25">
      <c r="A58" s="185"/>
      <c r="B58" s="206"/>
      <c r="C58" s="793"/>
      <c r="D58" s="793"/>
      <c r="E58" s="793"/>
      <c r="F58" s="793"/>
      <c r="G58" s="272"/>
      <c r="H58" s="796"/>
      <c r="I58" s="758" t="s">
        <v>204</v>
      </c>
      <c r="J58" s="758"/>
      <c r="K58" s="758"/>
      <c r="L58" s="759"/>
      <c r="M58" s="272"/>
      <c r="N58" s="760">
        <v>2</v>
      </c>
      <c r="O58" s="761"/>
      <c r="P58" s="126"/>
      <c r="Q58" s="811"/>
      <c r="R58" s="812"/>
      <c r="S58" s="126"/>
      <c r="T58" s="764">
        <f t="shared" si="2"/>
        <v>0</v>
      </c>
      <c r="U58" s="765"/>
      <c r="V58" s="766"/>
      <c r="W58" s="126"/>
      <c r="X58" s="163" t="str">
        <f>IFERROR(T57/T58,"")</f>
        <v/>
      </c>
      <c r="Y58" s="97" t="s">
        <v>306</v>
      </c>
      <c r="Z58" s="236"/>
      <c r="AA58" s="101">
        <f>T57-T58</f>
        <v>0</v>
      </c>
      <c r="AB58" s="98" t="s">
        <v>304</v>
      </c>
      <c r="AC58" s="207"/>
      <c r="AD58" s="210"/>
      <c r="AE58" s="210"/>
      <c r="AF58" s="210"/>
      <c r="AG58" s="210"/>
      <c r="AH58" s="210"/>
      <c r="AI58" s="210"/>
      <c r="AJ58" s="210"/>
      <c r="AK58" s="211"/>
    </row>
    <row r="59" spans="1:37" ht="15" customHeight="1" x14ac:dyDescent="0.25">
      <c r="A59" s="185"/>
      <c r="B59" s="206"/>
      <c r="C59" s="233"/>
      <c r="D59" s="233"/>
      <c r="E59" s="233"/>
      <c r="F59" s="233"/>
      <c r="G59" s="272"/>
      <c r="H59" s="233"/>
      <c r="I59" s="233"/>
      <c r="J59" s="272"/>
      <c r="K59" s="233"/>
      <c r="L59" s="233"/>
      <c r="M59" s="272"/>
      <c r="N59" s="184"/>
      <c r="O59" s="17"/>
      <c r="P59" s="85"/>
      <c r="Q59" s="184"/>
      <c r="R59" s="184"/>
      <c r="S59" s="126"/>
      <c r="T59" s="184"/>
      <c r="U59" s="126"/>
      <c r="V59" s="184"/>
      <c r="W59" s="126"/>
      <c r="X59" s="241"/>
      <c r="Y59" s="241"/>
      <c r="Z59" s="236"/>
      <c r="AA59" s="242"/>
      <c r="AB59" s="243"/>
      <c r="AC59" s="207"/>
      <c r="AD59" s="184"/>
      <c r="AE59" s="184"/>
      <c r="AF59" s="184"/>
      <c r="AG59" s="207"/>
      <c r="AH59" s="210"/>
      <c r="AI59" s="210"/>
      <c r="AJ59" s="210"/>
      <c r="AK59" s="211"/>
    </row>
    <row r="60" spans="1:37" ht="15" customHeight="1" thickBot="1" x14ac:dyDescent="0.3">
      <c r="A60" s="186"/>
      <c r="B60" s="274"/>
      <c r="C60" s="246"/>
      <c r="D60" s="246"/>
      <c r="E60" s="246"/>
      <c r="F60" s="246"/>
      <c r="G60" s="246"/>
      <c r="H60" s="246"/>
      <c r="I60" s="246"/>
      <c r="J60" s="246"/>
      <c r="K60" s="246"/>
      <c r="L60" s="246"/>
      <c r="M60" s="246"/>
      <c r="N60" s="84"/>
      <c r="O60" s="84"/>
      <c r="P60" s="84"/>
      <c r="Q60" s="84"/>
      <c r="R60" s="84"/>
      <c r="S60" s="84"/>
      <c r="T60" s="84"/>
      <c r="U60" s="84"/>
      <c r="V60" s="84"/>
      <c r="W60" s="84"/>
      <c r="X60" s="248"/>
      <c r="Y60" s="248"/>
      <c r="Z60" s="248"/>
      <c r="AA60" s="275"/>
      <c r="AB60" s="276"/>
      <c r="AC60" s="277"/>
      <c r="AD60" s="84"/>
      <c r="AE60" s="84"/>
      <c r="AF60" s="84"/>
      <c r="AG60" s="277"/>
      <c r="AH60" s="252"/>
      <c r="AI60" s="252"/>
      <c r="AJ60" s="252"/>
      <c r="AK60" s="253"/>
    </row>
    <row r="61" spans="1:37" x14ac:dyDescent="0.25">
      <c r="A61" s="186"/>
      <c r="B61" s="186"/>
      <c r="C61" s="272"/>
      <c r="D61" s="272"/>
      <c r="E61" s="272"/>
      <c r="F61" s="272"/>
      <c r="G61" s="272"/>
      <c r="H61" s="272"/>
      <c r="I61" s="272"/>
      <c r="J61" s="272"/>
      <c r="K61" s="272"/>
      <c r="L61" s="272"/>
      <c r="M61" s="272"/>
      <c r="N61" s="126"/>
      <c r="O61" s="126"/>
      <c r="P61" s="126"/>
      <c r="Q61" s="126"/>
      <c r="R61" s="126"/>
      <c r="S61" s="126"/>
      <c r="T61" s="126"/>
      <c r="U61" s="126"/>
      <c r="V61" s="126"/>
      <c r="W61" s="126"/>
      <c r="X61" s="236"/>
      <c r="Y61" s="236"/>
      <c r="Z61" s="236"/>
      <c r="AA61" s="254"/>
      <c r="AB61" s="292"/>
      <c r="AC61" s="186"/>
      <c r="AD61" s="126"/>
      <c r="AE61" s="126"/>
      <c r="AF61" s="126"/>
      <c r="AG61" s="186"/>
    </row>
    <row r="62" spans="1:37" x14ac:dyDescent="0.25">
      <c r="A62" s="186"/>
      <c r="B62" s="186"/>
      <c r="C62" s="272"/>
      <c r="D62" s="272"/>
      <c r="E62" s="272"/>
      <c r="F62" s="272"/>
      <c r="G62" s="272"/>
      <c r="H62" s="272"/>
      <c r="I62" s="272"/>
      <c r="J62" s="272"/>
      <c r="K62" s="272"/>
      <c r="L62" s="272"/>
      <c r="M62" s="272"/>
      <c r="N62" s="126"/>
      <c r="O62" s="126"/>
      <c r="P62" s="126"/>
      <c r="Q62" s="126"/>
      <c r="R62" s="126"/>
      <c r="S62" s="126"/>
      <c r="T62" s="126"/>
      <c r="U62" s="126"/>
      <c r="V62" s="126"/>
      <c r="W62" s="126"/>
      <c r="X62" s="236"/>
      <c r="Y62" s="236"/>
      <c r="Z62" s="236"/>
      <c r="AA62" s="254"/>
      <c r="AB62" s="292"/>
      <c r="AC62" s="186"/>
      <c r="AD62" s="126"/>
      <c r="AE62" s="126"/>
      <c r="AF62" s="126"/>
      <c r="AG62" s="186"/>
    </row>
    <row r="63" spans="1:37" ht="15.75" thickBot="1" x14ac:dyDescent="0.3">
      <c r="A63" s="186"/>
      <c r="B63" s="186"/>
      <c r="C63" s="272"/>
      <c r="D63" s="272"/>
      <c r="E63" s="272"/>
      <c r="F63" s="272"/>
      <c r="G63" s="272"/>
      <c r="H63" s="272"/>
      <c r="I63" s="272"/>
      <c r="J63" s="272"/>
      <c r="K63" s="272"/>
      <c r="L63" s="272"/>
      <c r="M63" s="272"/>
      <c r="N63" s="126"/>
      <c r="O63" s="126"/>
      <c r="P63" s="126"/>
      <c r="Q63" s="126"/>
      <c r="R63" s="126"/>
      <c r="S63" s="126"/>
      <c r="T63" s="126"/>
      <c r="U63" s="126"/>
      <c r="V63" s="126"/>
      <c r="W63" s="126"/>
      <c r="X63" s="236"/>
      <c r="Y63" s="236"/>
      <c r="Z63" s="236"/>
      <c r="AA63" s="254"/>
      <c r="AB63" s="292"/>
      <c r="AC63" s="186"/>
      <c r="AD63" s="126"/>
      <c r="AE63" s="126"/>
      <c r="AF63" s="126"/>
      <c r="AG63" s="186"/>
    </row>
    <row r="64" spans="1:37" ht="24.95" customHeight="1" x14ac:dyDescent="0.25">
      <c r="A64" s="185"/>
      <c r="B64" s="640" t="s">
        <v>43</v>
      </c>
      <c r="C64" s="641"/>
      <c r="D64" s="641"/>
      <c r="E64" s="641"/>
      <c r="F64" s="641"/>
      <c r="G64" s="641"/>
      <c r="H64" s="641"/>
      <c r="I64" s="641"/>
      <c r="J64" s="641"/>
      <c r="K64" s="641"/>
      <c r="L64" s="641"/>
      <c r="M64" s="256"/>
      <c r="N64" s="199"/>
      <c r="O64" s="199"/>
      <c r="P64" s="199"/>
      <c r="Q64" s="257"/>
      <c r="R64" s="257"/>
      <c r="S64" s="257"/>
      <c r="T64" s="258"/>
      <c r="U64" s="259"/>
      <c r="V64" s="258"/>
      <c r="W64" s="259"/>
      <c r="X64" s="258"/>
      <c r="Y64" s="258"/>
      <c r="Z64" s="259"/>
      <c r="AA64" s="260"/>
      <c r="AB64" s="258"/>
      <c r="AC64" s="258"/>
      <c r="AD64" s="258"/>
      <c r="AE64" s="258"/>
      <c r="AF64" s="258"/>
      <c r="AG64" s="258"/>
      <c r="AH64" s="261"/>
      <c r="AI64" s="261"/>
      <c r="AJ64" s="261"/>
      <c r="AK64" s="262"/>
    </row>
    <row r="65" spans="1:37" ht="15.75" x14ac:dyDescent="0.25">
      <c r="A65" s="186"/>
      <c r="B65" s="206"/>
      <c r="C65" s="207"/>
      <c r="D65" s="207"/>
      <c r="E65" s="207"/>
      <c r="F65" s="207"/>
      <c r="G65" s="186"/>
      <c r="H65" s="207"/>
      <c r="I65" s="207"/>
      <c r="J65" s="186"/>
      <c r="K65" s="207"/>
      <c r="L65" s="207"/>
      <c r="M65" s="186"/>
      <c r="N65" s="207"/>
      <c r="O65" s="207"/>
      <c r="P65" s="186"/>
      <c r="Q65" s="207"/>
      <c r="R65" s="207"/>
      <c r="S65" s="186"/>
      <c r="T65" s="207"/>
      <c r="U65" s="186"/>
      <c r="V65" s="207"/>
      <c r="W65" s="186"/>
      <c r="X65" s="207"/>
      <c r="Y65" s="207"/>
      <c r="Z65" s="186"/>
      <c r="AA65" s="208"/>
      <c r="AB65" s="207"/>
      <c r="AC65" s="207"/>
      <c r="AD65" s="278"/>
      <c r="AE65" s="278"/>
      <c r="AF65" s="278"/>
      <c r="AG65" s="207"/>
      <c r="AH65" s="210"/>
      <c r="AI65" s="210"/>
      <c r="AJ65" s="210"/>
      <c r="AK65" s="211"/>
    </row>
    <row r="66" spans="1:37" x14ac:dyDescent="0.25">
      <c r="A66" s="186"/>
      <c r="B66" s="206"/>
      <c r="C66" s="207"/>
      <c r="D66" s="207"/>
      <c r="E66" s="207"/>
      <c r="F66" s="207"/>
      <c r="G66" s="186"/>
      <c r="H66" s="207"/>
      <c r="I66" s="207"/>
      <c r="J66" s="186"/>
      <c r="K66" s="207"/>
      <c r="L66" s="207"/>
      <c r="M66" s="186"/>
      <c r="N66" s="207"/>
      <c r="O66" s="207"/>
      <c r="P66" s="186"/>
      <c r="Q66" s="207"/>
      <c r="R66" s="207"/>
      <c r="S66" s="186"/>
      <c r="T66" s="207"/>
      <c r="U66" s="186"/>
      <c r="V66" s="207"/>
      <c r="W66" s="186"/>
      <c r="X66" s="207"/>
      <c r="Y66" s="207"/>
      <c r="Z66" s="186"/>
      <c r="AA66" s="208"/>
      <c r="AB66" s="207"/>
      <c r="AC66" s="207"/>
      <c r="AD66" s="207"/>
      <c r="AE66" s="207"/>
      <c r="AF66" s="207"/>
      <c r="AG66" s="207"/>
      <c r="AH66" s="210"/>
      <c r="AI66" s="210"/>
      <c r="AJ66" s="210"/>
      <c r="AK66" s="211"/>
    </row>
    <row r="67" spans="1:37" ht="15" customHeight="1" x14ac:dyDescent="0.25">
      <c r="A67" s="186"/>
      <c r="B67" s="206"/>
      <c r="C67" s="207"/>
      <c r="D67" s="207"/>
      <c r="E67" s="207"/>
      <c r="F67" s="207"/>
      <c r="G67" s="186"/>
      <c r="H67" s="207"/>
      <c r="I67" s="207"/>
      <c r="J67" s="186"/>
      <c r="K67" s="207"/>
      <c r="L67" s="207"/>
      <c r="M67" s="186"/>
      <c r="N67" s="642" t="s">
        <v>297</v>
      </c>
      <c r="O67" s="642"/>
      <c r="P67" s="283"/>
      <c r="Q67" s="642" t="s">
        <v>234</v>
      </c>
      <c r="R67" s="642"/>
      <c r="S67" s="283"/>
      <c r="T67" s="720" t="s">
        <v>236</v>
      </c>
      <c r="U67" s="739"/>
      <c r="V67" s="721"/>
      <c r="W67" s="283"/>
      <c r="X67" s="642" t="s">
        <v>269</v>
      </c>
      <c r="Y67" s="642"/>
      <c r="Z67" s="272"/>
      <c r="AA67" s="642" t="s">
        <v>237</v>
      </c>
      <c r="AB67" s="642"/>
      <c r="AC67" s="207"/>
      <c r="AD67" s="810" t="s">
        <v>148</v>
      </c>
      <c r="AE67" s="810"/>
      <c r="AF67" s="810"/>
      <c r="AG67" s="810"/>
      <c r="AH67" s="810"/>
      <c r="AI67" s="810"/>
      <c r="AJ67" s="810"/>
      <c r="AK67" s="211"/>
    </row>
    <row r="68" spans="1:37" ht="35.1" customHeight="1" x14ac:dyDescent="0.25">
      <c r="A68" s="186"/>
      <c r="B68" s="206"/>
      <c r="C68" s="207"/>
      <c r="D68" s="207"/>
      <c r="E68" s="207"/>
      <c r="F68" s="207"/>
      <c r="G68" s="186"/>
      <c r="H68" s="207"/>
      <c r="I68" s="207"/>
      <c r="J68" s="186"/>
      <c r="K68" s="207"/>
      <c r="L68" s="207"/>
      <c r="M68" s="186"/>
      <c r="N68" s="642"/>
      <c r="O68" s="642"/>
      <c r="P68" s="283"/>
      <c r="Q68" s="642"/>
      <c r="R68" s="642"/>
      <c r="S68" s="283"/>
      <c r="T68" s="722"/>
      <c r="U68" s="740"/>
      <c r="V68" s="723"/>
      <c r="W68" s="283"/>
      <c r="X68" s="642"/>
      <c r="Y68" s="642"/>
      <c r="Z68" s="272"/>
      <c r="AA68" s="642"/>
      <c r="AB68" s="642"/>
      <c r="AC68" s="207"/>
      <c r="AD68" s="810"/>
      <c r="AE68" s="810"/>
      <c r="AF68" s="810"/>
      <c r="AG68" s="810"/>
      <c r="AH68" s="810"/>
      <c r="AI68" s="810"/>
      <c r="AJ68" s="810"/>
      <c r="AK68" s="211"/>
    </row>
    <row r="69" spans="1:37" ht="3.95" customHeight="1" x14ac:dyDescent="0.25">
      <c r="A69" s="186"/>
      <c r="B69" s="206"/>
      <c r="C69" s="207"/>
      <c r="D69" s="207"/>
      <c r="E69" s="207"/>
      <c r="F69" s="207"/>
      <c r="G69" s="186"/>
      <c r="H69" s="207"/>
      <c r="I69" s="207"/>
      <c r="J69" s="186"/>
      <c r="K69" s="207"/>
      <c r="L69" s="207"/>
      <c r="M69" s="186"/>
      <c r="N69" s="233"/>
      <c r="O69" s="233"/>
      <c r="P69" s="272"/>
      <c r="Q69" s="233"/>
      <c r="R69" s="233"/>
      <c r="S69" s="272"/>
      <c r="T69" s="233"/>
      <c r="U69" s="272"/>
      <c r="V69" s="233"/>
      <c r="W69" s="272"/>
      <c r="X69" s="233"/>
      <c r="Y69" s="233"/>
      <c r="Z69" s="272"/>
      <c r="AA69" s="213"/>
      <c r="AB69" s="221"/>
      <c r="AC69" s="207"/>
      <c r="AD69" s="285"/>
      <c r="AE69" s="285"/>
      <c r="AF69" s="285"/>
      <c r="AG69" s="207"/>
      <c r="AH69" s="210"/>
      <c r="AI69" s="210"/>
      <c r="AJ69" s="210"/>
      <c r="AK69" s="211"/>
    </row>
    <row r="70" spans="1:37" ht="50.1" customHeight="1" x14ac:dyDescent="0.25">
      <c r="A70" s="186"/>
      <c r="B70" s="206"/>
      <c r="C70" s="793" t="s">
        <v>157</v>
      </c>
      <c r="D70" s="793"/>
      <c r="E70" s="793"/>
      <c r="F70" s="793"/>
      <c r="G70" s="272"/>
      <c r="H70" s="807" t="s">
        <v>211</v>
      </c>
      <c r="I70" s="808"/>
      <c r="J70" s="808"/>
      <c r="K70" s="808"/>
      <c r="L70" s="809"/>
      <c r="M70" s="272"/>
      <c r="N70" s="747">
        <v>3</v>
      </c>
      <c r="O70" s="748"/>
      <c r="P70" s="126"/>
      <c r="Q70" s="785"/>
      <c r="R70" s="786"/>
      <c r="S70" s="126"/>
      <c r="T70" s="751">
        <f>N70*Q70</f>
        <v>0</v>
      </c>
      <c r="U70" s="752"/>
      <c r="V70" s="753"/>
      <c r="W70" s="126"/>
      <c r="X70" s="754"/>
      <c r="Y70" s="755"/>
      <c r="Z70" s="126"/>
      <c r="AA70" s="754"/>
      <c r="AB70" s="792"/>
      <c r="AC70" s="207"/>
      <c r="AD70" s="358"/>
      <c r="AE70" s="358"/>
      <c r="AF70" s="360" t="s">
        <v>147</v>
      </c>
      <c r="AG70" s="359"/>
      <c r="AH70" s="360" t="s">
        <v>154</v>
      </c>
      <c r="AI70" s="210"/>
      <c r="AJ70" s="360" t="s">
        <v>155</v>
      </c>
      <c r="AK70" s="211"/>
    </row>
    <row r="71" spans="1:37" ht="50.1" customHeight="1" x14ac:dyDescent="0.25">
      <c r="A71" s="186"/>
      <c r="B71" s="206"/>
      <c r="C71" s="794"/>
      <c r="D71" s="794"/>
      <c r="E71" s="794"/>
      <c r="F71" s="794"/>
      <c r="G71" s="272"/>
      <c r="H71" s="801" t="s">
        <v>212</v>
      </c>
      <c r="I71" s="797"/>
      <c r="J71" s="797"/>
      <c r="K71" s="797"/>
      <c r="L71" s="798"/>
      <c r="M71" s="272"/>
      <c r="N71" s="778">
        <v>3</v>
      </c>
      <c r="O71" s="779"/>
      <c r="P71" s="126"/>
      <c r="Q71" s="788"/>
      <c r="R71" s="789"/>
      <c r="S71" s="126"/>
      <c r="T71" s="782">
        <f>Q71*N71</f>
        <v>0</v>
      </c>
      <c r="U71" s="783"/>
      <c r="V71" s="784"/>
      <c r="W71" s="126"/>
      <c r="X71" s="161" t="str">
        <f>IFERROR(T70/T71,"")</f>
        <v/>
      </c>
      <c r="Y71" s="97" t="s">
        <v>302</v>
      </c>
      <c r="Z71" s="236"/>
      <c r="AA71" s="99">
        <f>T70-T71</f>
        <v>0</v>
      </c>
      <c r="AB71" s="98" t="s">
        <v>304</v>
      </c>
      <c r="AC71" s="207"/>
      <c r="AD71" s="431" t="s">
        <v>8</v>
      </c>
      <c r="AE71" s="320"/>
      <c r="AF71" s="432">
        <f>2*K22</f>
        <v>839.42</v>
      </c>
      <c r="AG71" s="364"/>
      <c r="AH71" s="433">
        <f>2*K22</f>
        <v>839.42</v>
      </c>
      <c r="AI71" s="434"/>
      <c r="AJ71" s="433">
        <f>12*K23</f>
        <v>1722.6000000000001</v>
      </c>
      <c r="AK71" s="211"/>
    </row>
    <row r="72" spans="1:37" ht="50.1" customHeight="1" x14ac:dyDescent="0.25">
      <c r="A72" s="186"/>
      <c r="B72" s="206"/>
      <c r="C72" s="793" t="s">
        <v>158</v>
      </c>
      <c r="D72" s="793"/>
      <c r="E72" s="793"/>
      <c r="F72" s="793"/>
      <c r="G72" s="272"/>
      <c r="H72" s="795" t="s">
        <v>159</v>
      </c>
      <c r="I72" s="768" t="s">
        <v>211</v>
      </c>
      <c r="J72" s="769"/>
      <c r="K72" s="769"/>
      <c r="L72" s="770"/>
      <c r="M72" s="271"/>
      <c r="N72" s="771">
        <v>3</v>
      </c>
      <c r="O72" s="772"/>
      <c r="P72" s="126"/>
      <c r="Q72" s="790"/>
      <c r="R72" s="791"/>
      <c r="S72" s="126"/>
      <c r="T72" s="775">
        <f t="shared" ref="T72:T75" si="3">Q72*N72</f>
        <v>0</v>
      </c>
      <c r="U72" s="776"/>
      <c r="V72" s="777"/>
      <c r="W72" s="126"/>
      <c r="X72" s="756"/>
      <c r="Y72" s="767"/>
      <c r="Z72" s="126"/>
      <c r="AA72" s="756"/>
      <c r="AB72" s="757"/>
      <c r="AC72" s="207"/>
      <c r="AD72" s="369" t="s">
        <v>38</v>
      </c>
      <c r="AE72" s="320"/>
      <c r="AF72" s="370">
        <f>2*Q22</f>
        <v>723.96</v>
      </c>
      <c r="AG72" s="364"/>
      <c r="AH72" s="371">
        <f>2*Q22</f>
        <v>723.96</v>
      </c>
      <c r="AI72" s="434"/>
      <c r="AJ72" s="371">
        <f>12*Q23</f>
        <v>1486.44</v>
      </c>
      <c r="AK72" s="211"/>
    </row>
    <row r="73" spans="1:37" ht="50.1" customHeight="1" x14ac:dyDescent="0.25">
      <c r="A73" s="186"/>
      <c r="B73" s="206"/>
      <c r="C73" s="793"/>
      <c r="D73" s="793"/>
      <c r="E73" s="793"/>
      <c r="F73" s="793"/>
      <c r="G73" s="272"/>
      <c r="H73" s="796"/>
      <c r="I73" s="797" t="s">
        <v>212</v>
      </c>
      <c r="J73" s="797"/>
      <c r="K73" s="797"/>
      <c r="L73" s="798"/>
      <c r="M73" s="271"/>
      <c r="N73" s="787">
        <v>3</v>
      </c>
      <c r="O73" s="779"/>
      <c r="P73" s="126"/>
      <c r="Q73" s="788"/>
      <c r="R73" s="789"/>
      <c r="S73" s="126"/>
      <c r="T73" s="764">
        <f t="shared" si="3"/>
        <v>0</v>
      </c>
      <c r="U73" s="765"/>
      <c r="V73" s="766"/>
      <c r="W73" s="126"/>
      <c r="X73" s="162" t="str">
        <f>IFERROR(T72/T73,"")</f>
        <v/>
      </c>
      <c r="Y73" s="97" t="s">
        <v>309</v>
      </c>
      <c r="Z73" s="236"/>
      <c r="AA73" s="100">
        <f>T72-T73</f>
        <v>0</v>
      </c>
      <c r="AB73" s="98" t="s">
        <v>304</v>
      </c>
      <c r="AC73" s="207"/>
      <c r="AD73" s="803" t="s">
        <v>243</v>
      </c>
      <c r="AE73" s="435"/>
      <c r="AF73" s="805">
        <f>AF71-AF72</f>
        <v>115.45999999999992</v>
      </c>
      <c r="AG73" s="375"/>
      <c r="AH73" s="806">
        <f>AH71-AH72</f>
        <v>115.45999999999992</v>
      </c>
      <c r="AI73" s="436"/>
      <c r="AJ73" s="806">
        <f>AJ71-AJ72</f>
        <v>236.16000000000008</v>
      </c>
      <c r="AK73" s="211"/>
    </row>
    <row r="74" spans="1:37" ht="50.1" customHeight="1" x14ac:dyDescent="0.25">
      <c r="A74" s="186"/>
      <c r="B74" s="206"/>
      <c r="C74" s="793"/>
      <c r="D74" s="793"/>
      <c r="E74" s="793"/>
      <c r="F74" s="793"/>
      <c r="G74" s="272"/>
      <c r="H74" s="795" t="s">
        <v>146</v>
      </c>
      <c r="I74" s="768" t="s">
        <v>207</v>
      </c>
      <c r="J74" s="769"/>
      <c r="K74" s="769"/>
      <c r="L74" s="770"/>
      <c r="M74" s="271"/>
      <c r="N74" s="771">
        <v>3</v>
      </c>
      <c r="O74" s="772"/>
      <c r="P74" s="126"/>
      <c r="Q74" s="790"/>
      <c r="R74" s="791"/>
      <c r="S74" s="126"/>
      <c r="T74" s="775">
        <f t="shared" si="3"/>
        <v>0</v>
      </c>
      <c r="U74" s="776"/>
      <c r="V74" s="777"/>
      <c r="W74" s="126"/>
      <c r="X74" s="756"/>
      <c r="Y74" s="767"/>
      <c r="Z74" s="126"/>
      <c r="AA74" s="756"/>
      <c r="AB74" s="757"/>
      <c r="AC74" s="207"/>
      <c r="AD74" s="804"/>
      <c r="AE74" s="437"/>
      <c r="AF74" s="805"/>
      <c r="AG74" s="375"/>
      <c r="AH74" s="806"/>
      <c r="AI74" s="436"/>
      <c r="AJ74" s="806"/>
      <c r="AK74" s="211"/>
    </row>
    <row r="75" spans="1:37" ht="50.1" customHeight="1" x14ac:dyDescent="0.25">
      <c r="A75" s="186"/>
      <c r="B75" s="206"/>
      <c r="C75" s="793"/>
      <c r="D75" s="793"/>
      <c r="E75" s="793"/>
      <c r="F75" s="793"/>
      <c r="G75" s="272"/>
      <c r="H75" s="796"/>
      <c r="I75" s="758" t="s">
        <v>208</v>
      </c>
      <c r="J75" s="758"/>
      <c r="K75" s="758"/>
      <c r="L75" s="759"/>
      <c r="M75" s="271"/>
      <c r="N75" s="760">
        <v>3</v>
      </c>
      <c r="O75" s="761"/>
      <c r="P75" s="126"/>
      <c r="Q75" s="811"/>
      <c r="R75" s="812"/>
      <c r="S75" s="126"/>
      <c r="T75" s="764">
        <f t="shared" si="3"/>
        <v>0</v>
      </c>
      <c r="U75" s="765"/>
      <c r="V75" s="766"/>
      <c r="W75" s="126"/>
      <c r="X75" s="163" t="str">
        <f>IFERROR(T74/T75,"")</f>
        <v/>
      </c>
      <c r="Y75" s="97" t="s">
        <v>306</v>
      </c>
      <c r="Z75" s="236"/>
      <c r="AA75" s="101">
        <f>T74-T75</f>
        <v>0</v>
      </c>
      <c r="AB75" s="98" t="s">
        <v>304</v>
      </c>
      <c r="AC75" s="207"/>
      <c r="AD75" s="286"/>
      <c r="AE75" s="288"/>
      <c r="AF75" s="286"/>
      <c r="AG75" s="207"/>
      <c r="AH75" s="210"/>
      <c r="AI75" s="441">
        <f>AD74-AF74</f>
        <v>0</v>
      </c>
      <c r="AJ75" s="210"/>
      <c r="AK75" s="211"/>
    </row>
    <row r="76" spans="1:37" x14ac:dyDescent="0.25">
      <c r="A76" s="186"/>
      <c r="B76" s="206"/>
      <c r="C76" s="233"/>
      <c r="D76" s="233"/>
      <c r="E76" s="233"/>
      <c r="F76" s="233"/>
      <c r="G76" s="272"/>
      <c r="H76" s="233"/>
      <c r="I76" s="233"/>
      <c r="J76" s="272"/>
      <c r="K76" s="233"/>
      <c r="L76" s="233"/>
      <c r="M76" s="272"/>
      <c r="N76" s="184"/>
      <c r="O76" s="17"/>
      <c r="P76" s="85"/>
      <c r="Q76" s="184"/>
      <c r="R76" s="184"/>
      <c r="S76" s="126"/>
      <c r="T76" s="184"/>
      <c r="U76" s="126"/>
      <c r="V76" s="184"/>
      <c r="W76" s="126"/>
      <c r="X76" s="241"/>
      <c r="Y76" s="241"/>
      <c r="Z76" s="236"/>
      <c r="AA76" s="242"/>
      <c r="AB76" s="243"/>
      <c r="AC76" s="207"/>
      <c r="AD76" s="126"/>
      <c r="AE76" s="126"/>
      <c r="AF76" s="126"/>
      <c r="AG76" s="207"/>
      <c r="AH76" s="210"/>
      <c r="AI76" s="210"/>
      <c r="AJ76" s="210"/>
      <c r="AK76" s="211"/>
    </row>
    <row r="77" spans="1:37" ht="15.75" thickBot="1" x14ac:dyDescent="0.3">
      <c r="A77" s="186"/>
      <c r="B77" s="274"/>
      <c r="C77" s="246"/>
      <c r="D77" s="246"/>
      <c r="E77" s="246"/>
      <c r="F77" s="246"/>
      <c r="G77" s="246"/>
      <c r="H77" s="246"/>
      <c r="I77" s="246"/>
      <c r="J77" s="246"/>
      <c r="K77" s="246"/>
      <c r="L77" s="246"/>
      <c r="M77" s="246"/>
      <c r="N77" s="84"/>
      <c r="O77" s="84"/>
      <c r="P77" s="84"/>
      <c r="Q77" s="84"/>
      <c r="R77" s="84"/>
      <c r="S77" s="84"/>
      <c r="T77" s="84"/>
      <c r="U77" s="84"/>
      <c r="V77" s="84"/>
      <c r="W77" s="84"/>
      <c r="X77" s="248"/>
      <c r="Y77" s="248"/>
      <c r="Z77" s="248"/>
      <c r="AA77" s="275"/>
      <c r="AB77" s="276"/>
      <c r="AC77" s="277"/>
      <c r="AD77" s="84"/>
      <c r="AE77" s="84"/>
      <c r="AF77" s="84"/>
      <c r="AG77" s="277"/>
      <c r="AH77" s="252"/>
      <c r="AI77" s="252"/>
      <c r="AJ77" s="252"/>
      <c r="AK77" s="253"/>
    </row>
    <row r="78" spans="1:37" x14ac:dyDescent="0.25">
      <c r="A78" s="186"/>
      <c r="B78" s="186"/>
      <c r="C78" s="272"/>
      <c r="D78" s="272"/>
      <c r="E78" s="272"/>
      <c r="F78" s="272"/>
      <c r="G78" s="272"/>
      <c r="H78" s="272"/>
      <c r="I78" s="272"/>
      <c r="J78" s="272"/>
      <c r="K78" s="272"/>
      <c r="L78" s="272"/>
      <c r="M78" s="272"/>
      <c r="N78" s="126"/>
      <c r="O78" s="126"/>
      <c r="P78" s="126"/>
      <c r="Q78" s="126"/>
      <c r="R78" s="126"/>
      <c r="S78" s="126"/>
      <c r="T78" s="126"/>
      <c r="U78" s="126"/>
      <c r="V78" s="126"/>
      <c r="W78" s="126"/>
      <c r="X78" s="236"/>
      <c r="Y78" s="236"/>
      <c r="Z78" s="236"/>
      <c r="AA78" s="254"/>
      <c r="AB78" s="292"/>
      <c r="AC78" s="186"/>
      <c r="AD78" s="126"/>
      <c r="AE78" s="126"/>
      <c r="AF78" s="186"/>
      <c r="AG78" s="186"/>
    </row>
    <row r="79" spans="1:37" x14ac:dyDescent="0.25">
      <c r="A79" s="186"/>
      <c r="B79" s="186"/>
      <c r="C79" s="272"/>
      <c r="D79" s="272"/>
      <c r="E79" s="272"/>
      <c r="F79" s="272"/>
      <c r="G79" s="272"/>
      <c r="H79" s="272"/>
      <c r="I79" s="272"/>
      <c r="J79" s="272"/>
      <c r="K79" s="272"/>
      <c r="L79" s="272"/>
      <c r="M79" s="272"/>
      <c r="N79" s="126"/>
      <c r="O79" s="126"/>
      <c r="P79" s="126"/>
      <c r="Q79" s="126"/>
      <c r="R79" s="126"/>
      <c r="S79" s="126"/>
      <c r="T79" s="126"/>
      <c r="U79" s="126"/>
      <c r="V79" s="126"/>
      <c r="W79" s="126"/>
      <c r="X79" s="236"/>
      <c r="Y79" s="236"/>
      <c r="Z79" s="236"/>
      <c r="AA79" s="254"/>
      <c r="AB79" s="292"/>
      <c r="AC79" s="186"/>
      <c r="AD79" s="126"/>
      <c r="AE79" s="126"/>
      <c r="AF79" s="186"/>
      <c r="AG79" s="186"/>
    </row>
    <row r="80" spans="1:37" ht="15.75" thickBot="1" x14ac:dyDescent="0.3">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282"/>
      <c r="AB80" s="186"/>
      <c r="AC80" s="186"/>
      <c r="AD80" s="186"/>
      <c r="AE80" s="186"/>
      <c r="AF80" s="186"/>
      <c r="AG80" s="186"/>
    </row>
    <row r="81" spans="1:37" ht="24.95" customHeight="1" x14ac:dyDescent="0.25">
      <c r="A81" s="186"/>
      <c r="B81" s="640" t="s">
        <v>44</v>
      </c>
      <c r="C81" s="641"/>
      <c r="D81" s="641"/>
      <c r="E81" s="641"/>
      <c r="F81" s="641"/>
      <c r="G81" s="641"/>
      <c r="H81" s="641"/>
      <c r="I81" s="641"/>
      <c r="J81" s="641"/>
      <c r="K81" s="641"/>
      <c r="L81" s="641"/>
      <c r="M81" s="198"/>
      <c r="N81" s="199"/>
      <c r="O81" s="199"/>
      <c r="P81" s="199"/>
      <c r="Q81" s="257"/>
      <c r="R81" s="257"/>
      <c r="S81" s="257"/>
      <c r="T81" s="258"/>
      <c r="U81" s="259"/>
      <c r="V81" s="258"/>
      <c r="W81" s="259"/>
      <c r="X81" s="258"/>
      <c r="Y81" s="258"/>
      <c r="Z81" s="259"/>
      <c r="AA81" s="260"/>
      <c r="AB81" s="258"/>
      <c r="AC81" s="258"/>
      <c r="AD81" s="258"/>
      <c r="AE81" s="258"/>
      <c r="AF81" s="258"/>
      <c r="AG81" s="258"/>
      <c r="AH81" s="261"/>
      <c r="AI81" s="261"/>
      <c r="AJ81" s="261"/>
      <c r="AK81" s="262"/>
    </row>
    <row r="82" spans="1:37" ht="15.75" x14ac:dyDescent="0.25">
      <c r="A82" s="186"/>
      <c r="B82" s="206"/>
      <c r="C82" s="207"/>
      <c r="D82" s="207"/>
      <c r="E82" s="207"/>
      <c r="F82" s="207"/>
      <c r="G82" s="186"/>
      <c r="H82" s="207"/>
      <c r="I82" s="207"/>
      <c r="J82" s="186"/>
      <c r="K82" s="207"/>
      <c r="L82" s="207"/>
      <c r="M82" s="186"/>
      <c r="N82" s="207"/>
      <c r="O82" s="207"/>
      <c r="P82" s="186"/>
      <c r="Q82" s="207"/>
      <c r="R82" s="207"/>
      <c r="S82" s="186"/>
      <c r="T82" s="207"/>
      <c r="U82" s="186"/>
      <c r="V82" s="207"/>
      <c r="W82" s="186"/>
      <c r="X82" s="207"/>
      <c r="Y82" s="207"/>
      <c r="Z82" s="186"/>
      <c r="AA82" s="208"/>
      <c r="AB82" s="207"/>
      <c r="AC82" s="207"/>
      <c r="AD82" s="278"/>
      <c r="AE82" s="278"/>
      <c r="AF82" s="278"/>
      <c r="AG82" s="207"/>
      <c r="AH82" s="210"/>
      <c r="AI82" s="210"/>
      <c r="AJ82" s="210"/>
      <c r="AK82" s="211"/>
    </row>
    <row r="83" spans="1:37" x14ac:dyDescent="0.25">
      <c r="A83" s="186"/>
      <c r="B83" s="206"/>
      <c r="C83" s="207"/>
      <c r="D83" s="207"/>
      <c r="E83" s="207"/>
      <c r="F83" s="207"/>
      <c r="G83" s="186"/>
      <c r="H83" s="207"/>
      <c r="I83" s="207"/>
      <c r="J83" s="186"/>
      <c r="K83" s="207"/>
      <c r="L83" s="207"/>
      <c r="M83" s="186"/>
      <c r="N83" s="207"/>
      <c r="O83" s="207"/>
      <c r="P83" s="186"/>
      <c r="Q83" s="207"/>
      <c r="R83" s="207"/>
      <c r="S83" s="186"/>
      <c r="T83" s="207"/>
      <c r="U83" s="186"/>
      <c r="V83" s="207"/>
      <c r="W83" s="186"/>
      <c r="X83" s="207"/>
      <c r="Y83" s="207"/>
      <c r="Z83" s="186"/>
      <c r="AA83" s="208"/>
      <c r="AB83" s="207"/>
      <c r="AC83" s="207"/>
      <c r="AD83" s="207"/>
      <c r="AE83" s="207"/>
      <c r="AF83" s="207"/>
      <c r="AG83" s="207"/>
      <c r="AH83" s="210"/>
      <c r="AI83" s="210"/>
      <c r="AJ83" s="210"/>
      <c r="AK83" s="211"/>
    </row>
    <row r="84" spans="1:37" ht="15" customHeight="1" x14ac:dyDescent="0.25">
      <c r="A84" s="186"/>
      <c r="B84" s="206"/>
      <c r="C84" s="207"/>
      <c r="D84" s="207"/>
      <c r="E84" s="207"/>
      <c r="F84" s="207"/>
      <c r="G84" s="186"/>
      <c r="H84" s="207"/>
      <c r="I84" s="207"/>
      <c r="J84" s="186"/>
      <c r="K84" s="207"/>
      <c r="L84" s="207"/>
      <c r="M84" s="186"/>
      <c r="N84" s="642" t="s">
        <v>307</v>
      </c>
      <c r="O84" s="642"/>
      <c r="P84" s="283"/>
      <c r="Q84" s="642" t="s">
        <v>234</v>
      </c>
      <c r="R84" s="642"/>
      <c r="S84" s="283"/>
      <c r="T84" s="720" t="s">
        <v>238</v>
      </c>
      <c r="U84" s="739"/>
      <c r="V84" s="721"/>
      <c r="W84" s="283"/>
      <c r="X84" s="642" t="s">
        <v>269</v>
      </c>
      <c r="Y84" s="642"/>
      <c r="Z84" s="272"/>
      <c r="AA84" s="642" t="s">
        <v>308</v>
      </c>
      <c r="AB84" s="642"/>
      <c r="AC84" s="207"/>
      <c r="AD84" s="810" t="s">
        <v>161</v>
      </c>
      <c r="AE84" s="810"/>
      <c r="AF84" s="810"/>
      <c r="AG84" s="810"/>
      <c r="AH84" s="810"/>
      <c r="AI84" s="810"/>
      <c r="AJ84" s="810"/>
      <c r="AK84" s="211"/>
    </row>
    <row r="85" spans="1:37" ht="35.1" customHeight="1" x14ac:dyDescent="0.25">
      <c r="A85" s="186"/>
      <c r="B85" s="206"/>
      <c r="C85" s="207"/>
      <c r="D85" s="207"/>
      <c r="E85" s="207"/>
      <c r="F85" s="207"/>
      <c r="G85" s="186"/>
      <c r="H85" s="207"/>
      <c r="I85" s="207"/>
      <c r="J85" s="186"/>
      <c r="K85" s="207"/>
      <c r="L85" s="207"/>
      <c r="M85" s="186"/>
      <c r="N85" s="642"/>
      <c r="O85" s="642"/>
      <c r="P85" s="283"/>
      <c r="Q85" s="642"/>
      <c r="R85" s="642"/>
      <c r="S85" s="283"/>
      <c r="T85" s="722"/>
      <c r="U85" s="740"/>
      <c r="V85" s="723"/>
      <c r="W85" s="283"/>
      <c r="X85" s="642"/>
      <c r="Y85" s="642"/>
      <c r="Z85" s="272"/>
      <c r="AA85" s="642"/>
      <c r="AB85" s="642"/>
      <c r="AC85" s="207"/>
      <c r="AD85" s="810"/>
      <c r="AE85" s="810"/>
      <c r="AF85" s="810"/>
      <c r="AG85" s="810"/>
      <c r="AH85" s="810"/>
      <c r="AI85" s="810"/>
      <c r="AJ85" s="810"/>
      <c r="AK85" s="211"/>
    </row>
    <row r="86" spans="1:37" ht="5.0999999999999996" customHeight="1" x14ac:dyDescent="0.25">
      <c r="A86" s="186"/>
      <c r="B86" s="206"/>
      <c r="C86" s="207"/>
      <c r="D86" s="207"/>
      <c r="E86" s="207"/>
      <c r="F86" s="207"/>
      <c r="G86" s="186"/>
      <c r="H86" s="207"/>
      <c r="I86" s="207"/>
      <c r="J86" s="186"/>
      <c r="K86" s="207"/>
      <c r="L86" s="207"/>
      <c r="M86" s="186"/>
      <c r="N86" s="233"/>
      <c r="O86" s="233"/>
      <c r="P86" s="272"/>
      <c r="Q86" s="233"/>
      <c r="R86" s="233"/>
      <c r="S86" s="272"/>
      <c r="T86" s="233"/>
      <c r="U86" s="272"/>
      <c r="V86" s="233"/>
      <c r="W86" s="272"/>
      <c r="X86" s="233"/>
      <c r="Y86" s="233"/>
      <c r="Z86" s="272"/>
      <c r="AA86" s="213"/>
      <c r="AB86" s="221"/>
      <c r="AC86" s="207"/>
      <c r="AD86" s="219"/>
      <c r="AE86" s="219"/>
      <c r="AF86" s="219"/>
      <c r="AG86" s="219"/>
      <c r="AH86" s="219"/>
      <c r="AI86" s="219"/>
      <c r="AJ86" s="219"/>
      <c r="AK86" s="211"/>
    </row>
    <row r="87" spans="1:37" ht="50.1" customHeight="1" x14ac:dyDescent="0.25">
      <c r="A87" s="186"/>
      <c r="B87" s="206"/>
      <c r="C87" s="793" t="s">
        <v>160</v>
      </c>
      <c r="D87" s="793"/>
      <c r="E87" s="793"/>
      <c r="F87" s="793"/>
      <c r="G87" s="272"/>
      <c r="H87" s="807" t="s">
        <v>213</v>
      </c>
      <c r="I87" s="808"/>
      <c r="J87" s="808"/>
      <c r="K87" s="808"/>
      <c r="L87" s="809"/>
      <c r="M87" s="224"/>
      <c r="N87" s="747">
        <v>6</v>
      </c>
      <c r="O87" s="748"/>
      <c r="P87" s="96"/>
      <c r="Q87" s="785"/>
      <c r="R87" s="786"/>
      <c r="S87" s="126"/>
      <c r="T87" s="751">
        <f>Q87*N87</f>
        <v>0</v>
      </c>
      <c r="U87" s="752"/>
      <c r="V87" s="753"/>
      <c r="W87" s="126"/>
      <c r="X87" s="754"/>
      <c r="Y87" s="755"/>
      <c r="Z87" s="126"/>
      <c r="AA87" s="754"/>
      <c r="AB87" s="792"/>
      <c r="AC87" s="207"/>
      <c r="AD87" s="816"/>
      <c r="AE87" s="816"/>
      <c r="AF87" s="816"/>
      <c r="AG87" s="359"/>
      <c r="AH87" s="813" t="s">
        <v>162</v>
      </c>
      <c r="AI87" s="813"/>
      <c r="AJ87" s="813"/>
      <c r="AK87" s="211"/>
    </row>
    <row r="88" spans="1:37" ht="50.1" customHeight="1" x14ac:dyDescent="0.25">
      <c r="A88" s="186"/>
      <c r="B88" s="206"/>
      <c r="C88" s="793"/>
      <c r="D88" s="793"/>
      <c r="E88" s="793"/>
      <c r="F88" s="793"/>
      <c r="G88" s="272"/>
      <c r="H88" s="801" t="s">
        <v>214</v>
      </c>
      <c r="I88" s="797"/>
      <c r="J88" s="797"/>
      <c r="K88" s="797"/>
      <c r="L88" s="798"/>
      <c r="M88" s="362"/>
      <c r="N88" s="778">
        <v>6</v>
      </c>
      <c r="O88" s="779"/>
      <c r="P88" s="96"/>
      <c r="Q88" s="788"/>
      <c r="R88" s="789"/>
      <c r="S88" s="126"/>
      <c r="T88" s="782">
        <f>Q88*N88</f>
        <v>0</v>
      </c>
      <c r="U88" s="783"/>
      <c r="V88" s="784"/>
      <c r="W88" s="126"/>
      <c r="X88" s="161" t="str">
        <f>IFERROR(T87/T88,"")</f>
        <v/>
      </c>
      <c r="Y88" s="97" t="s">
        <v>306</v>
      </c>
      <c r="Z88" s="236"/>
      <c r="AA88" s="99">
        <f>T87-T88</f>
        <v>0</v>
      </c>
      <c r="AB88" s="98" t="s">
        <v>311</v>
      </c>
      <c r="AC88" s="207"/>
      <c r="AD88" s="817" t="s">
        <v>8</v>
      </c>
      <c r="AE88" s="817"/>
      <c r="AF88" s="817"/>
      <c r="AG88" s="364"/>
      <c r="AH88" s="814">
        <f>6*K25</f>
        <v>1692.06</v>
      </c>
      <c r="AI88" s="814"/>
      <c r="AJ88" s="814"/>
      <c r="AK88" s="211"/>
    </row>
    <row r="89" spans="1:37" ht="50.1" customHeight="1" x14ac:dyDescent="0.25">
      <c r="A89" s="186"/>
      <c r="B89" s="206"/>
      <c r="C89" s="271"/>
      <c r="D89" s="271"/>
      <c r="E89" s="271"/>
      <c r="F89" s="271"/>
      <c r="G89" s="271"/>
      <c r="H89" s="271"/>
      <c r="I89" s="799"/>
      <c r="J89" s="799"/>
      <c r="K89" s="799"/>
      <c r="L89" s="799"/>
      <c r="M89" s="272"/>
      <c r="N89" s="685"/>
      <c r="O89" s="685"/>
      <c r="P89" s="126"/>
      <c r="Q89" s="685"/>
      <c r="R89" s="685"/>
      <c r="S89" s="126"/>
      <c r="T89" s="685"/>
      <c r="U89" s="685"/>
      <c r="V89" s="685"/>
      <c r="W89" s="126"/>
      <c r="X89" s="196"/>
      <c r="Y89" s="196"/>
      <c r="Z89" s="196"/>
      <c r="AA89" s="800"/>
      <c r="AB89" s="800"/>
      <c r="AC89" s="207"/>
      <c r="AD89" s="817" t="s">
        <v>38</v>
      </c>
      <c r="AE89" s="817"/>
      <c r="AF89" s="817"/>
      <c r="AG89" s="364"/>
      <c r="AH89" s="815">
        <f>6*Q25</f>
        <v>1461.06</v>
      </c>
      <c r="AI89" s="815"/>
      <c r="AJ89" s="815"/>
      <c r="AK89" s="211"/>
    </row>
    <row r="90" spans="1:37" ht="30.95" customHeight="1" x14ac:dyDescent="0.25">
      <c r="A90" s="186"/>
      <c r="B90" s="206"/>
      <c r="C90" s="271"/>
      <c r="D90" s="271"/>
      <c r="E90" s="271"/>
      <c r="F90" s="271"/>
      <c r="G90" s="271"/>
      <c r="H90" s="271"/>
      <c r="I90" s="799"/>
      <c r="J90" s="799"/>
      <c r="K90" s="799"/>
      <c r="L90" s="799"/>
      <c r="M90" s="272"/>
      <c r="N90" s="685"/>
      <c r="O90" s="685"/>
      <c r="P90" s="126"/>
      <c r="Q90" s="685"/>
      <c r="R90" s="685"/>
      <c r="S90" s="126"/>
      <c r="T90" s="685"/>
      <c r="U90" s="685"/>
      <c r="V90" s="685"/>
      <c r="W90" s="126"/>
      <c r="X90" s="236"/>
      <c r="Y90" s="236"/>
      <c r="Z90" s="236"/>
      <c r="AA90" s="802"/>
      <c r="AB90" s="802"/>
      <c r="AC90" s="207"/>
      <c r="AD90" s="803" t="s">
        <v>301</v>
      </c>
      <c r="AE90" s="803"/>
      <c r="AF90" s="803"/>
      <c r="AG90" s="364"/>
      <c r="AH90" s="803">
        <f>AH88-AH89</f>
        <v>231</v>
      </c>
      <c r="AI90" s="803"/>
      <c r="AJ90" s="803"/>
      <c r="AK90" s="211"/>
    </row>
    <row r="91" spans="1:37" ht="30.95" customHeight="1" x14ac:dyDescent="0.25">
      <c r="A91" s="186"/>
      <c r="B91" s="206"/>
      <c r="C91" s="233"/>
      <c r="D91" s="233"/>
      <c r="E91" s="233"/>
      <c r="F91" s="233"/>
      <c r="G91" s="272"/>
      <c r="H91" s="233"/>
      <c r="I91" s="233"/>
      <c r="J91" s="272"/>
      <c r="K91" s="233"/>
      <c r="L91" s="233"/>
      <c r="M91" s="272"/>
      <c r="N91" s="184"/>
      <c r="O91" s="17"/>
      <c r="P91" s="85"/>
      <c r="Q91" s="184"/>
      <c r="R91" s="184"/>
      <c r="S91" s="126"/>
      <c r="T91" s="184"/>
      <c r="U91" s="126"/>
      <c r="V91" s="184"/>
      <c r="W91" s="126"/>
      <c r="X91" s="241"/>
      <c r="Y91" s="241"/>
      <c r="Z91" s="236"/>
      <c r="AA91" s="242"/>
      <c r="AB91" s="243"/>
      <c r="AC91" s="207"/>
      <c r="AD91" s="804"/>
      <c r="AE91" s="804"/>
      <c r="AF91" s="804"/>
      <c r="AG91" s="364"/>
      <c r="AH91" s="804"/>
      <c r="AI91" s="804"/>
      <c r="AJ91" s="804"/>
      <c r="AK91" s="211"/>
    </row>
    <row r="92" spans="1:37" x14ac:dyDescent="0.25">
      <c r="A92" s="186"/>
      <c r="B92" s="206"/>
      <c r="C92" s="233"/>
      <c r="D92" s="233"/>
      <c r="E92" s="233"/>
      <c r="F92" s="233"/>
      <c r="G92" s="272"/>
      <c r="H92" s="233"/>
      <c r="I92" s="233"/>
      <c r="J92" s="272"/>
      <c r="K92" s="233"/>
      <c r="L92" s="233"/>
      <c r="M92" s="272"/>
      <c r="N92" s="184"/>
      <c r="O92" s="184"/>
      <c r="P92" s="126"/>
      <c r="Q92" s="184"/>
      <c r="R92" s="184"/>
      <c r="S92" s="126"/>
      <c r="T92" s="184"/>
      <c r="U92" s="126"/>
      <c r="V92" s="184"/>
      <c r="W92" s="126"/>
      <c r="X92" s="241"/>
      <c r="Y92" s="241"/>
      <c r="Z92" s="236"/>
      <c r="AA92" s="242"/>
      <c r="AB92" s="243"/>
      <c r="AC92" s="207"/>
      <c r="AD92" s="184"/>
      <c r="AE92" s="184"/>
      <c r="AF92" s="184"/>
      <c r="AG92" s="207"/>
      <c r="AH92" s="210"/>
      <c r="AI92" s="210"/>
      <c r="AJ92" s="210"/>
      <c r="AK92" s="211"/>
    </row>
    <row r="93" spans="1:37" ht="15.75" thickBot="1" x14ac:dyDescent="0.3">
      <c r="A93" s="186"/>
      <c r="B93" s="274"/>
      <c r="C93" s="246"/>
      <c r="D93" s="246"/>
      <c r="E93" s="246"/>
      <c r="F93" s="246"/>
      <c r="G93" s="246"/>
      <c r="H93" s="246"/>
      <c r="I93" s="246"/>
      <c r="J93" s="246"/>
      <c r="K93" s="246"/>
      <c r="L93" s="246"/>
      <c r="M93" s="246"/>
      <c r="N93" s="84"/>
      <c r="O93" s="84"/>
      <c r="P93" s="84"/>
      <c r="Q93" s="84"/>
      <c r="R93" s="84"/>
      <c r="S93" s="84"/>
      <c r="T93" s="84"/>
      <c r="U93" s="84"/>
      <c r="V93" s="84"/>
      <c r="W93" s="84"/>
      <c r="X93" s="248"/>
      <c r="Y93" s="248"/>
      <c r="Z93" s="248"/>
      <c r="AA93" s="275"/>
      <c r="AB93" s="276"/>
      <c r="AC93" s="277"/>
      <c r="AD93" s="84"/>
      <c r="AE93" s="84"/>
      <c r="AF93" s="84"/>
      <c r="AG93" s="277"/>
      <c r="AH93" s="252"/>
      <c r="AI93" s="252"/>
      <c r="AJ93" s="252"/>
      <c r="AK93" s="253"/>
    </row>
    <row r="94" spans="1:37" x14ac:dyDescent="0.2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282"/>
      <c r="AB94" s="186"/>
      <c r="AC94" s="186"/>
      <c r="AD94" s="126"/>
      <c r="AE94" s="126"/>
      <c r="AF94" s="126"/>
      <c r="AG94" s="186"/>
    </row>
    <row r="95" spans="1:37" x14ac:dyDescent="0.2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282"/>
      <c r="AB95" s="186"/>
      <c r="AC95" s="186"/>
      <c r="AD95" s="126"/>
      <c r="AE95" s="126"/>
      <c r="AF95" s="126"/>
      <c r="AG95" s="186"/>
    </row>
    <row r="96" spans="1:37" ht="15.75" thickBot="1" x14ac:dyDescent="0.3">
      <c r="A96" s="186"/>
      <c r="B96" s="186"/>
      <c r="C96" s="186"/>
      <c r="D96" s="186"/>
      <c r="E96" s="186"/>
      <c r="F96" s="186"/>
      <c r="G96" s="186"/>
      <c r="H96" s="186"/>
      <c r="I96" s="186"/>
      <c r="J96" s="186"/>
      <c r="K96" s="186"/>
      <c r="L96" s="186"/>
      <c r="M96" s="186"/>
      <c r="N96" s="271"/>
      <c r="O96" s="271"/>
      <c r="P96" s="271"/>
      <c r="Q96" s="271"/>
      <c r="R96" s="271"/>
      <c r="S96" s="271"/>
      <c r="T96" s="271"/>
      <c r="U96" s="271"/>
      <c r="V96" s="271"/>
      <c r="W96" s="271"/>
      <c r="X96" s="271"/>
      <c r="Y96" s="271"/>
      <c r="Z96" s="271"/>
      <c r="AA96" s="263"/>
      <c r="AB96" s="286"/>
      <c r="AC96" s="186"/>
      <c r="AD96" s="126"/>
      <c r="AE96" s="126"/>
      <c r="AF96" s="126"/>
      <c r="AG96" s="186"/>
    </row>
    <row r="97" spans="1:37" ht="24.95" customHeight="1" x14ac:dyDescent="0.25">
      <c r="A97" s="186"/>
      <c r="B97" s="640" t="s">
        <v>45</v>
      </c>
      <c r="C97" s="641"/>
      <c r="D97" s="641"/>
      <c r="E97" s="641"/>
      <c r="F97" s="641"/>
      <c r="G97" s="641"/>
      <c r="H97" s="641"/>
      <c r="I97" s="641"/>
      <c r="J97" s="641"/>
      <c r="K97" s="641"/>
      <c r="L97" s="641"/>
      <c r="M97" s="198"/>
      <c r="N97" s="199"/>
      <c r="O97" s="199"/>
      <c r="P97" s="199"/>
      <c r="Q97" s="257"/>
      <c r="R97" s="257"/>
      <c r="S97" s="257"/>
      <c r="T97" s="258"/>
      <c r="U97" s="259"/>
      <c r="V97" s="258"/>
      <c r="W97" s="259"/>
      <c r="X97" s="258"/>
      <c r="Y97" s="258"/>
      <c r="Z97" s="259"/>
      <c r="AA97" s="260"/>
      <c r="AB97" s="258"/>
      <c r="AC97" s="258"/>
      <c r="AD97" s="258"/>
      <c r="AE97" s="258"/>
      <c r="AF97" s="258"/>
      <c r="AG97" s="258"/>
      <c r="AH97" s="261"/>
      <c r="AI97" s="261"/>
      <c r="AJ97" s="261"/>
      <c r="AK97" s="262"/>
    </row>
    <row r="98" spans="1:37" ht="15.75" x14ac:dyDescent="0.25">
      <c r="A98" s="186"/>
      <c r="B98" s="206"/>
      <c r="C98" s="207"/>
      <c r="D98" s="207"/>
      <c r="E98" s="207"/>
      <c r="F98" s="207"/>
      <c r="G98" s="186"/>
      <c r="H98" s="207"/>
      <c r="I98" s="207"/>
      <c r="J98" s="186"/>
      <c r="K98" s="207"/>
      <c r="L98" s="207"/>
      <c r="M98" s="186"/>
      <c r="N98" s="207"/>
      <c r="O98" s="207"/>
      <c r="P98" s="186"/>
      <c r="Q98" s="207"/>
      <c r="R98" s="207"/>
      <c r="S98" s="186"/>
      <c r="T98" s="207"/>
      <c r="U98" s="186"/>
      <c r="V98" s="207"/>
      <c r="W98" s="186"/>
      <c r="X98" s="207"/>
      <c r="Y98" s="207"/>
      <c r="Z98" s="186"/>
      <c r="AA98" s="208"/>
      <c r="AB98" s="207"/>
      <c r="AC98" s="207"/>
      <c r="AD98" s="278"/>
      <c r="AE98" s="278"/>
      <c r="AF98" s="278"/>
      <c r="AG98" s="207"/>
      <c r="AH98" s="210"/>
      <c r="AI98" s="210"/>
      <c r="AJ98" s="210"/>
      <c r="AK98" s="211"/>
    </row>
    <row r="99" spans="1:37" x14ac:dyDescent="0.25">
      <c r="A99" s="186"/>
      <c r="B99" s="206"/>
      <c r="C99" s="207"/>
      <c r="D99" s="207"/>
      <c r="E99" s="207"/>
      <c r="F99" s="207"/>
      <c r="G99" s="186"/>
      <c r="H99" s="207"/>
      <c r="I99" s="207"/>
      <c r="J99" s="186"/>
      <c r="K99" s="207"/>
      <c r="L99" s="207"/>
      <c r="M99" s="186"/>
      <c r="N99" s="207"/>
      <c r="O99" s="207"/>
      <c r="P99" s="186"/>
      <c r="Q99" s="207"/>
      <c r="R99" s="207"/>
      <c r="S99" s="186"/>
      <c r="T99" s="207"/>
      <c r="U99" s="186"/>
      <c r="V99" s="207"/>
      <c r="W99" s="186"/>
      <c r="X99" s="207"/>
      <c r="Y99" s="207"/>
      <c r="Z99" s="186"/>
      <c r="AA99" s="208"/>
      <c r="AB99" s="207"/>
      <c r="AC99" s="207"/>
      <c r="AD99" s="186"/>
      <c r="AE99" s="186"/>
      <c r="AF99" s="186"/>
      <c r="AG99" s="207"/>
      <c r="AH99" s="210"/>
      <c r="AI99" s="210"/>
      <c r="AJ99" s="210"/>
      <c r="AK99" s="211"/>
    </row>
    <row r="100" spans="1:37" ht="15" customHeight="1" x14ac:dyDescent="0.25">
      <c r="A100" s="186"/>
      <c r="B100" s="206"/>
      <c r="C100" s="207"/>
      <c r="D100" s="207"/>
      <c r="E100" s="207"/>
      <c r="F100" s="207"/>
      <c r="G100" s="186"/>
      <c r="H100" s="207"/>
      <c r="I100" s="207"/>
      <c r="J100" s="186"/>
      <c r="K100" s="207"/>
      <c r="L100" s="207"/>
      <c r="M100" s="186"/>
      <c r="N100" s="642" t="s">
        <v>297</v>
      </c>
      <c r="O100" s="642"/>
      <c r="P100" s="283"/>
      <c r="Q100" s="642" t="s">
        <v>234</v>
      </c>
      <c r="R100" s="642"/>
      <c r="S100" s="283"/>
      <c r="T100" s="720" t="s">
        <v>238</v>
      </c>
      <c r="U100" s="739"/>
      <c r="V100" s="721"/>
      <c r="W100" s="283"/>
      <c r="X100" s="642" t="s">
        <v>269</v>
      </c>
      <c r="Y100" s="642"/>
      <c r="Z100" s="272"/>
      <c r="AA100" s="642" t="s">
        <v>308</v>
      </c>
      <c r="AB100" s="642"/>
      <c r="AC100" s="207"/>
      <c r="AD100" s="810" t="s">
        <v>161</v>
      </c>
      <c r="AE100" s="810"/>
      <c r="AF100" s="810"/>
      <c r="AG100" s="810"/>
      <c r="AH100" s="810"/>
      <c r="AI100" s="810"/>
      <c r="AJ100" s="810"/>
      <c r="AK100" s="211"/>
    </row>
    <row r="101" spans="1:37" ht="35.1" customHeight="1" x14ac:dyDescent="0.25">
      <c r="A101" s="186"/>
      <c r="B101" s="206"/>
      <c r="C101" s="207"/>
      <c r="D101" s="207"/>
      <c r="E101" s="207"/>
      <c r="F101" s="207"/>
      <c r="G101" s="186"/>
      <c r="H101" s="207"/>
      <c r="I101" s="207"/>
      <c r="J101" s="186"/>
      <c r="K101" s="207"/>
      <c r="L101" s="207"/>
      <c r="M101" s="186"/>
      <c r="N101" s="642"/>
      <c r="O101" s="642"/>
      <c r="P101" s="283"/>
      <c r="Q101" s="642"/>
      <c r="R101" s="642"/>
      <c r="S101" s="283"/>
      <c r="T101" s="722"/>
      <c r="U101" s="740"/>
      <c r="V101" s="723"/>
      <c r="W101" s="283"/>
      <c r="X101" s="642"/>
      <c r="Y101" s="642"/>
      <c r="Z101" s="272"/>
      <c r="AA101" s="642"/>
      <c r="AB101" s="642"/>
      <c r="AC101" s="207"/>
      <c r="AD101" s="810"/>
      <c r="AE101" s="810"/>
      <c r="AF101" s="810"/>
      <c r="AG101" s="810"/>
      <c r="AH101" s="810"/>
      <c r="AI101" s="810"/>
      <c r="AJ101" s="810"/>
      <c r="AK101" s="211"/>
    </row>
    <row r="102" spans="1:37" ht="3.95" customHeight="1" x14ac:dyDescent="0.25">
      <c r="B102" s="206"/>
      <c r="C102" s="207"/>
      <c r="D102" s="207"/>
      <c r="E102" s="207"/>
      <c r="F102" s="207"/>
      <c r="G102" s="186"/>
      <c r="H102" s="207"/>
      <c r="I102" s="207"/>
      <c r="J102" s="186"/>
      <c r="K102" s="207"/>
      <c r="L102" s="207"/>
      <c r="M102" s="186"/>
      <c r="N102" s="233"/>
      <c r="O102" s="233"/>
      <c r="P102" s="272"/>
      <c r="Q102" s="233"/>
      <c r="R102" s="233"/>
      <c r="S102" s="272"/>
      <c r="T102" s="233"/>
      <c r="U102" s="272"/>
      <c r="V102" s="233"/>
      <c r="W102" s="272"/>
      <c r="X102" s="233"/>
      <c r="Y102" s="233"/>
      <c r="Z102" s="272"/>
      <c r="AA102" s="213"/>
      <c r="AB102" s="221"/>
      <c r="AC102" s="207"/>
      <c r="AD102" s="219"/>
      <c r="AE102" s="219"/>
      <c r="AF102" s="219"/>
      <c r="AG102" s="219"/>
      <c r="AH102" s="219"/>
      <c r="AI102" s="219"/>
      <c r="AJ102" s="219"/>
      <c r="AK102" s="211"/>
    </row>
    <row r="103" spans="1:37" ht="50.1" customHeight="1" x14ac:dyDescent="0.25">
      <c r="B103" s="206"/>
      <c r="C103" s="793" t="s">
        <v>163</v>
      </c>
      <c r="D103" s="793"/>
      <c r="E103" s="793"/>
      <c r="F103" s="793"/>
      <c r="G103" s="272"/>
      <c r="H103" s="807" t="s">
        <v>213</v>
      </c>
      <c r="I103" s="808"/>
      <c r="J103" s="808"/>
      <c r="K103" s="808"/>
      <c r="L103" s="809"/>
      <c r="M103" s="224"/>
      <c r="N103" s="747">
        <v>3</v>
      </c>
      <c r="O103" s="748"/>
      <c r="P103" s="96"/>
      <c r="Q103" s="785"/>
      <c r="R103" s="786"/>
      <c r="S103" s="126"/>
      <c r="T103" s="751">
        <f>Q103*N103</f>
        <v>0</v>
      </c>
      <c r="U103" s="752"/>
      <c r="V103" s="753"/>
      <c r="W103" s="126"/>
      <c r="X103" s="754"/>
      <c r="Y103" s="755"/>
      <c r="Z103" s="126"/>
      <c r="AA103" s="754"/>
      <c r="AB103" s="792"/>
      <c r="AC103" s="207"/>
      <c r="AD103" s="816"/>
      <c r="AE103" s="816"/>
      <c r="AF103" s="816"/>
      <c r="AG103" s="359"/>
      <c r="AH103" s="813" t="s">
        <v>162</v>
      </c>
      <c r="AI103" s="813"/>
      <c r="AJ103" s="813"/>
      <c r="AK103" s="211"/>
    </row>
    <row r="104" spans="1:37" ht="50.1" customHeight="1" x14ac:dyDescent="0.25">
      <c r="B104" s="206"/>
      <c r="C104" s="793"/>
      <c r="D104" s="793"/>
      <c r="E104" s="793"/>
      <c r="F104" s="793"/>
      <c r="G104" s="272"/>
      <c r="H104" s="801" t="s">
        <v>214</v>
      </c>
      <c r="I104" s="797"/>
      <c r="J104" s="797"/>
      <c r="K104" s="797"/>
      <c r="L104" s="798"/>
      <c r="M104" s="362"/>
      <c r="N104" s="778">
        <v>3</v>
      </c>
      <c r="O104" s="779"/>
      <c r="P104" s="96"/>
      <c r="Q104" s="788"/>
      <c r="R104" s="789"/>
      <c r="S104" s="126"/>
      <c r="T104" s="782">
        <f>Q104*N104</f>
        <v>0</v>
      </c>
      <c r="U104" s="783"/>
      <c r="V104" s="784"/>
      <c r="W104" s="126"/>
      <c r="X104" s="161" t="str">
        <f>IFERROR(T103/T104,"")</f>
        <v/>
      </c>
      <c r="Y104" s="97" t="s">
        <v>310</v>
      </c>
      <c r="Z104" s="236"/>
      <c r="AA104" s="99">
        <f>T103-T104</f>
        <v>0</v>
      </c>
      <c r="AB104" s="98" t="s">
        <v>311</v>
      </c>
      <c r="AC104" s="207"/>
      <c r="AD104" s="817" t="s">
        <v>8</v>
      </c>
      <c r="AE104" s="817"/>
      <c r="AF104" s="817"/>
      <c r="AG104" s="364"/>
      <c r="AH104" s="814">
        <f>3*K25</f>
        <v>846.03</v>
      </c>
      <c r="AI104" s="814"/>
      <c r="AJ104" s="814"/>
      <c r="AK104" s="211"/>
    </row>
    <row r="105" spans="1:37" ht="50.1" customHeight="1" x14ac:dyDescent="0.25">
      <c r="B105" s="206"/>
      <c r="C105" s="271"/>
      <c r="D105" s="271"/>
      <c r="E105" s="271"/>
      <c r="F105" s="271"/>
      <c r="G105" s="271"/>
      <c r="H105" s="271"/>
      <c r="I105" s="799"/>
      <c r="J105" s="799"/>
      <c r="K105" s="799"/>
      <c r="L105" s="799"/>
      <c r="M105" s="272"/>
      <c r="N105" s="685"/>
      <c r="O105" s="685"/>
      <c r="P105" s="126"/>
      <c r="Q105" s="685"/>
      <c r="R105" s="685"/>
      <c r="S105" s="126"/>
      <c r="T105" s="685"/>
      <c r="U105" s="685"/>
      <c r="V105" s="685"/>
      <c r="W105" s="126"/>
      <c r="X105" s="196"/>
      <c r="Y105" s="196"/>
      <c r="Z105" s="196"/>
      <c r="AA105" s="800"/>
      <c r="AB105" s="800"/>
      <c r="AC105" s="207"/>
      <c r="AD105" s="817" t="s">
        <v>38</v>
      </c>
      <c r="AE105" s="817"/>
      <c r="AF105" s="817"/>
      <c r="AG105" s="364"/>
      <c r="AH105" s="815">
        <f>3*Q25</f>
        <v>730.53</v>
      </c>
      <c r="AI105" s="815"/>
      <c r="AJ105" s="815"/>
      <c r="AK105" s="211"/>
    </row>
    <row r="106" spans="1:37" ht="31.5" customHeight="1" x14ac:dyDescent="0.25">
      <c r="B106" s="206"/>
      <c r="C106" s="271"/>
      <c r="D106" s="271"/>
      <c r="E106" s="271"/>
      <c r="F106" s="271"/>
      <c r="G106" s="271"/>
      <c r="H106" s="271"/>
      <c r="I106" s="799"/>
      <c r="J106" s="799"/>
      <c r="K106" s="799"/>
      <c r="L106" s="799"/>
      <c r="M106" s="272"/>
      <c r="N106" s="685"/>
      <c r="O106" s="685"/>
      <c r="P106" s="126"/>
      <c r="Q106" s="685"/>
      <c r="R106" s="685"/>
      <c r="S106" s="126"/>
      <c r="T106" s="685"/>
      <c r="U106" s="685"/>
      <c r="V106" s="685"/>
      <c r="W106" s="126"/>
      <c r="X106" s="236"/>
      <c r="Y106" s="236"/>
      <c r="Z106" s="236"/>
      <c r="AA106" s="802"/>
      <c r="AB106" s="802"/>
      <c r="AC106" s="207"/>
      <c r="AD106" s="803" t="s">
        <v>301</v>
      </c>
      <c r="AE106" s="803"/>
      <c r="AF106" s="803"/>
      <c r="AG106" s="364"/>
      <c r="AH106" s="803">
        <f>AH104-AH105</f>
        <v>115.5</v>
      </c>
      <c r="AI106" s="803"/>
      <c r="AJ106" s="803"/>
      <c r="AK106" s="211"/>
    </row>
    <row r="107" spans="1:37" ht="31.5" customHeight="1" x14ac:dyDescent="0.25">
      <c r="B107" s="206"/>
      <c r="C107" s="233"/>
      <c r="D107" s="233"/>
      <c r="E107" s="233"/>
      <c r="F107" s="233"/>
      <c r="G107" s="272"/>
      <c r="H107" s="233"/>
      <c r="I107" s="233"/>
      <c r="J107" s="272"/>
      <c r="K107" s="233"/>
      <c r="L107" s="233"/>
      <c r="M107" s="272"/>
      <c r="N107" s="184"/>
      <c r="O107" s="17"/>
      <c r="P107" s="85"/>
      <c r="Q107" s="184"/>
      <c r="R107" s="184"/>
      <c r="S107" s="126"/>
      <c r="T107" s="184"/>
      <c r="U107" s="126"/>
      <c r="V107" s="184"/>
      <c r="W107" s="126"/>
      <c r="X107" s="241"/>
      <c r="Y107" s="241"/>
      <c r="Z107" s="236"/>
      <c r="AA107" s="242"/>
      <c r="AB107" s="243"/>
      <c r="AC107" s="207"/>
      <c r="AD107" s="804"/>
      <c r="AE107" s="804"/>
      <c r="AF107" s="804"/>
      <c r="AG107" s="364"/>
      <c r="AH107" s="804"/>
      <c r="AI107" s="804"/>
      <c r="AJ107" s="804"/>
      <c r="AK107" s="211"/>
    </row>
    <row r="108" spans="1:37" x14ac:dyDescent="0.25">
      <c r="B108" s="206"/>
      <c r="C108" s="233"/>
      <c r="D108" s="233"/>
      <c r="E108" s="233"/>
      <c r="F108" s="233"/>
      <c r="G108" s="272"/>
      <c r="H108" s="233"/>
      <c r="I108" s="233"/>
      <c r="J108" s="272"/>
      <c r="K108" s="233"/>
      <c r="L108" s="233"/>
      <c r="M108" s="272"/>
      <c r="N108" s="184"/>
      <c r="O108" s="184"/>
      <c r="P108" s="126"/>
      <c r="Q108" s="184"/>
      <c r="R108" s="184"/>
      <c r="S108" s="126"/>
      <c r="T108" s="184"/>
      <c r="U108" s="126"/>
      <c r="V108" s="184"/>
      <c r="W108" s="126"/>
      <c r="X108" s="241"/>
      <c r="Y108" s="241"/>
      <c r="Z108" s="236"/>
      <c r="AA108" s="242"/>
      <c r="AB108" s="243"/>
      <c r="AC108" s="207"/>
      <c r="AD108" s="184"/>
      <c r="AE108" s="184"/>
      <c r="AF108" s="184"/>
      <c r="AG108" s="207"/>
      <c r="AH108" s="210"/>
      <c r="AI108" s="210"/>
      <c r="AJ108" s="210"/>
      <c r="AK108" s="211"/>
    </row>
    <row r="109" spans="1:37" ht="15.75" thickBot="1" x14ac:dyDescent="0.3">
      <c r="B109" s="274"/>
      <c r="C109" s="246"/>
      <c r="D109" s="246"/>
      <c r="E109" s="246"/>
      <c r="F109" s="246"/>
      <c r="G109" s="246"/>
      <c r="H109" s="246"/>
      <c r="I109" s="246"/>
      <c r="J109" s="246"/>
      <c r="K109" s="246"/>
      <c r="L109" s="246"/>
      <c r="M109" s="246"/>
      <c r="N109" s="84"/>
      <c r="O109" s="84"/>
      <c r="P109" s="84"/>
      <c r="Q109" s="84"/>
      <c r="R109" s="84"/>
      <c r="S109" s="84"/>
      <c r="T109" s="84"/>
      <c r="U109" s="84"/>
      <c r="V109" s="84"/>
      <c r="W109" s="84"/>
      <c r="X109" s="248"/>
      <c r="Y109" s="248"/>
      <c r="Z109" s="248"/>
      <c r="AA109" s="275"/>
      <c r="AB109" s="276"/>
      <c r="AC109" s="277"/>
      <c r="AD109" s="84"/>
      <c r="AE109" s="84"/>
      <c r="AF109" s="84"/>
      <c r="AG109" s="277"/>
      <c r="AH109" s="252"/>
      <c r="AI109" s="252"/>
      <c r="AJ109" s="252"/>
      <c r="AK109" s="253"/>
    </row>
  </sheetData>
  <sheetProtection password="DA6F" sheet="1" objects="1" scenarios="1" selectLockedCells="1"/>
  <mergeCells count="269">
    <mergeCell ref="AD100:AJ101"/>
    <mergeCell ref="AD103:AF103"/>
    <mergeCell ref="AH103:AJ103"/>
    <mergeCell ref="AD104:AF104"/>
    <mergeCell ref="AH104:AJ104"/>
    <mergeCell ref="AD105:AF105"/>
    <mergeCell ref="AH105:AJ105"/>
    <mergeCell ref="AD106:AF107"/>
    <mergeCell ref="AH106:AJ107"/>
    <mergeCell ref="AD84:AJ85"/>
    <mergeCell ref="AH87:AJ87"/>
    <mergeCell ref="AH88:AJ88"/>
    <mergeCell ref="AH89:AJ89"/>
    <mergeCell ref="AD87:AF87"/>
    <mergeCell ref="AD88:AF88"/>
    <mergeCell ref="AD89:AF89"/>
    <mergeCell ref="AD90:AF91"/>
    <mergeCell ref="AH90:AJ91"/>
    <mergeCell ref="AD67:AJ68"/>
    <mergeCell ref="H54:L54"/>
    <mergeCell ref="H55:H56"/>
    <mergeCell ref="I55:L55"/>
    <mergeCell ref="I56:L56"/>
    <mergeCell ref="N55:O55"/>
    <mergeCell ref="Q55:R55"/>
    <mergeCell ref="T55:V55"/>
    <mergeCell ref="I58:L58"/>
    <mergeCell ref="N58:O58"/>
    <mergeCell ref="Q58:R58"/>
    <mergeCell ref="T58:V58"/>
    <mergeCell ref="B64:L64"/>
    <mergeCell ref="N67:O68"/>
    <mergeCell ref="Q67:R68"/>
    <mergeCell ref="T67:V68"/>
    <mergeCell ref="AA67:AB68"/>
    <mergeCell ref="X67:Y68"/>
    <mergeCell ref="I57:L57"/>
    <mergeCell ref="N57:O57"/>
    <mergeCell ref="Q57:R57"/>
    <mergeCell ref="T57:V57"/>
    <mergeCell ref="N54:O54"/>
    <mergeCell ref="Q54:R54"/>
    <mergeCell ref="AD33:AJ34"/>
    <mergeCell ref="H103:L103"/>
    <mergeCell ref="H104:L104"/>
    <mergeCell ref="I90:L90"/>
    <mergeCell ref="N90:O90"/>
    <mergeCell ref="Q90:R90"/>
    <mergeCell ref="T90:V90"/>
    <mergeCell ref="AA90:AB90"/>
    <mergeCell ref="X103:Y103"/>
    <mergeCell ref="AD73:AD74"/>
    <mergeCell ref="AF73:AF74"/>
    <mergeCell ref="AH73:AH74"/>
    <mergeCell ref="AJ73:AJ74"/>
    <mergeCell ref="H87:L87"/>
    <mergeCell ref="AA74:AB74"/>
    <mergeCell ref="N75:O75"/>
    <mergeCell ref="Q75:R75"/>
    <mergeCell ref="T75:V75"/>
    <mergeCell ref="B81:L81"/>
    <mergeCell ref="N84:O85"/>
    <mergeCell ref="Q84:R85"/>
    <mergeCell ref="T84:V85"/>
    <mergeCell ref="X50:Y51"/>
    <mergeCell ref="X53:Y53"/>
    <mergeCell ref="AA84:AB85"/>
    <mergeCell ref="I75:L75"/>
    <mergeCell ref="X84:Y85"/>
    <mergeCell ref="X87:Y87"/>
    <mergeCell ref="AD56:AD57"/>
    <mergeCell ref="AF56:AF57"/>
    <mergeCell ref="AH56:AH57"/>
    <mergeCell ref="AJ56:AJ57"/>
    <mergeCell ref="C72:F75"/>
    <mergeCell ref="H70:L70"/>
    <mergeCell ref="H71:L71"/>
    <mergeCell ref="N72:O72"/>
    <mergeCell ref="Q72:R72"/>
    <mergeCell ref="T72:V72"/>
    <mergeCell ref="AA72:AB72"/>
    <mergeCell ref="N73:O73"/>
    <mergeCell ref="Q73:R73"/>
    <mergeCell ref="T73:V73"/>
    <mergeCell ref="H72:H73"/>
    <mergeCell ref="N70:O70"/>
    <mergeCell ref="Q70:R70"/>
    <mergeCell ref="T70:V70"/>
    <mergeCell ref="C55:F58"/>
    <mergeCell ref="H57:H58"/>
    <mergeCell ref="AD39:AD40"/>
    <mergeCell ref="AF39:AF40"/>
    <mergeCell ref="AH39:AH40"/>
    <mergeCell ref="AJ39:AJ40"/>
    <mergeCell ref="H53:L53"/>
    <mergeCell ref="C38:F41"/>
    <mergeCell ref="H36:L36"/>
    <mergeCell ref="H37:L37"/>
    <mergeCell ref="H38:H39"/>
    <mergeCell ref="I38:L38"/>
    <mergeCell ref="I39:L39"/>
    <mergeCell ref="H40:H41"/>
    <mergeCell ref="Q38:R38"/>
    <mergeCell ref="T38:V38"/>
    <mergeCell ref="T39:V39"/>
    <mergeCell ref="Q39:R39"/>
    <mergeCell ref="N38:O38"/>
    <mergeCell ref="N39:O39"/>
    <mergeCell ref="C53:F54"/>
    <mergeCell ref="C36:F37"/>
    <mergeCell ref="X38:Y38"/>
    <mergeCell ref="AA36:AB36"/>
    <mergeCell ref="AD50:AJ51"/>
    <mergeCell ref="AA53:AB53"/>
    <mergeCell ref="I106:L106"/>
    <mergeCell ref="N106:O106"/>
    <mergeCell ref="Q106:R106"/>
    <mergeCell ref="T106:V106"/>
    <mergeCell ref="AA106:AB106"/>
    <mergeCell ref="I105:L105"/>
    <mergeCell ref="N105:O105"/>
    <mergeCell ref="Q105:R105"/>
    <mergeCell ref="T105:V105"/>
    <mergeCell ref="AA105:AB105"/>
    <mergeCell ref="C103:F104"/>
    <mergeCell ref="N103:O103"/>
    <mergeCell ref="Q103:R103"/>
    <mergeCell ref="T103:V103"/>
    <mergeCell ref="B97:L97"/>
    <mergeCell ref="N100:O101"/>
    <mergeCell ref="Q100:R101"/>
    <mergeCell ref="T100:V101"/>
    <mergeCell ref="AA100:AB101"/>
    <mergeCell ref="AA103:AB103"/>
    <mergeCell ref="N104:O104"/>
    <mergeCell ref="Q104:R104"/>
    <mergeCell ref="T104:V104"/>
    <mergeCell ref="X100:Y101"/>
    <mergeCell ref="I89:L89"/>
    <mergeCell ref="N89:O89"/>
    <mergeCell ref="Q89:R89"/>
    <mergeCell ref="T89:V89"/>
    <mergeCell ref="AA89:AB89"/>
    <mergeCell ref="C87:F88"/>
    <mergeCell ref="N87:O87"/>
    <mergeCell ref="Q87:R87"/>
    <mergeCell ref="T87:V87"/>
    <mergeCell ref="AA87:AB87"/>
    <mergeCell ref="N88:O88"/>
    <mergeCell ref="Q88:R88"/>
    <mergeCell ref="T88:V88"/>
    <mergeCell ref="H88:L88"/>
    <mergeCell ref="N74:O74"/>
    <mergeCell ref="Q74:R74"/>
    <mergeCell ref="T74:V74"/>
    <mergeCell ref="AA70:AB70"/>
    <mergeCell ref="N71:O71"/>
    <mergeCell ref="Q71:R71"/>
    <mergeCell ref="T71:V71"/>
    <mergeCell ref="C70:F71"/>
    <mergeCell ref="H74:H75"/>
    <mergeCell ref="I72:L72"/>
    <mergeCell ref="I73:L73"/>
    <mergeCell ref="I74:L74"/>
    <mergeCell ref="X70:Y70"/>
    <mergeCell ref="X72:Y72"/>
    <mergeCell ref="X74:Y74"/>
    <mergeCell ref="T54:V54"/>
    <mergeCell ref="N53:O53"/>
    <mergeCell ref="Q53:R53"/>
    <mergeCell ref="T53:V53"/>
    <mergeCell ref="AA57:AB57"/>
    <mergeCell ref="AA55:AB55"/>
    <mergeCell ref="N56:O56"/>
    <mergeCell ref="Q56:R56"/>
    <mergeCell ref="T56:V56"/>
    <mergeCell ref="X55:Y55"/>
    <mergeCell ref="X57:Y57"/>
    <mergeCell ref="B47:L47"/>
    <mergeCell ref="N50:O51"/>
    <mergeCell ref="Q50:R51"/>
    <mergeCell ref="T50:V51"/>
    <mergeCell ref="AA50:AB51"/>
    <mergeCell ref="N36:O36"/>
    <mergeCell ref="Q36:R36"/>
    <mergeCell ref="T36:V36"/>
    <mergeCell ref="X36:Y36"/>
    <mergeCell ref="AA40:AB40"/>
    <mergeCell ref="I41:L41"/>
    <mergeCell ref="N41:O41"/>
    <mergeCell ref="Q41:R41"/>
    <mergeCell ref="T41:V41"/>
    <mergeCell ref="X40:Y40"/>
    <mergeCell ref="AA38:AB38"/>
    <mergeCell ref="I40:L40"/>
    <mergeCell ref="N40:O40"/>
    <mergeCell ref="Q40:R40"/>
    <mergeCell ref="T40:V40"/>
    <mergeCell ref="N37:O37"/>
    <mergeCell ref="Q37:R37"/>
    <mergeCell ref="T37:V37"/>
    <mergeCell ref="C24:D24"/>
    <mergeCell ref="F24:I24"/>
    <mergeCell ref="K24:N24"/>
    <mergeCell ref="Q24:T24"/>
    <mergeCell ref="V24:W24"/>
    <mergeCell ref="N33:O34"/>
    <mergeCell ref="Q33:R34"/>
    <mergeCell ref="T33:V34"/>
    <mergeCell ref="AA33:AB34"/>
    <mergeCell ref="C25:D25"/>
    <mergeCell ref="F25:I25"/>
    <mergeCell ref="K25:N25"/>
    <mergeCell ref="Q25:T25"/>
    <mergeCell ref="V25:W25"/>
    <mergeCell ref="B30:L30"/>
    <mergeCell ref="X33:Y34"/>
    <mergeCell ref="C22:D22"/>
    <mergeCell ref="F22:I22"/>
    <mergeCell ref="K22:N22"/>
    <mergeCell ref="Q22:T22"/>
    <mergeCell ref="V22:W22"/>
    <mergeCell ref="C23:D23"/>
    <mergeCell ref="F23:I23"/>
    <mergeCell ref="K23:N23"/>
    <mergeCell ref="Q23:T23"/>
    <mergeCell ref="V23:W23"/>
    <mergeCell ref="C20:D20"/>
    <mergeCell ref="F20:I20"/>
    <mergeCell ref="K20:N20"/>
    <mergeCell ref="Q20:T20"/>
    <mergeCell ref="V20:W20"/>
    <mergeCell ref="C21:D21"/>
    <mergeCell ref="F21:I21"/>
    <mergeCell ref="K21:N21"/>
    <mergeCell ref="Q21:T21"/>
    <mergeCell ref="V21:W21"/>
    <mergeCell ref="C18:D18"/>
    <mergeCell ref="F18:I18"/>
    <mergeCell ref="K18:N18"/>
    <mergeCell ref="Q18:T18"/>
    <mergeCell ref="V18:W18"/>
    <mergeCell ref="C19:D19"/>
    <mergeCell ref="F19:I19"/>
    <mergeCell ref="K19:N19"/>
    <mergeCell ref="Q19:T19"/>
    <mergeCell ref="V19:W19"/>
    <mergeCell ref="B11:Q11"/>
    <mergeCell ref="C16:D16"/>
    <mergeCell ref="F16:I16"/>
    <mergeCell ref="K16:N16"/>
    <mergeCell ref="Q16:T16"/>
    <mergeCell ref="V16:W16"/>
    <mergeCell ref="C17:D17"/>
    <mergeCell ref="B8:V8"/>
    <mergeCell ref="AD8:AK8"/>
    <mergeCell ref="F13:I13"/>
    <mergeCell ref="K13:N13"/>
    <mergeCell ref="Q13:T13"/>
    <mergeCell ref="V13:W13"/>
    <mergeCell ref="C15:D15"/>
    <mergeCell ref="F15:I15"/>
    <mergeCell ref="K15:N15"/>
    <mergeCell ref="Q15:T15"/>
    <mergeCell ref="V15:W15"/>
    <mergeCell ref="F17:I17"/>
    <mergeCell ref="K17:N17"/>
    <mergeCell ref="Q17:T17"/>
    <mergeCell ref="V17:W17"/>
  </mergeCells>
  <conditionalFormatting sqref="X42:Z42 X59:Z63 X91:Z91 X107:Z107 X76:Z77 X93:Z93 X109:Z109">
    <cfRule type="cellIs" dxfId="502" priority="102" operator="equal">
      <formula>$AC$1</formula>
    </cfRule>
  </conditionalFormatting>
  <conditionalFormatting sqref="AA89">
    <cfRule type="cellIs" dxfId="501" priority="88" operator="equal">
      <formula>$AC$1</formula>
    </cfRule>
  </conditionalFormatting>
  <conditionalFormatting sqref="AA105">
    <cfRule type="cellIs" dxfId="500" priority="62" operator="equal">
      <formula>$AC$1</formula>
    </cfRule>
  </conditionalFormatting>
  <conditionalFormatting sqref="Y37">
    <cfRule type="expression" dxfId="499" priority="30">
      <formula>$X$37=""</formula>
    </cfRule>
  </conditionalFormatting>
  <conditionalFormatting sqref="Y39">
    <cfRule type="expression" dxfId="498" priority="29">
      <formula>$X$39=""</formula>
    </cfRule>
  </conditionalFormatting>
  <conditionalFormatting sqref="Y41">
    <cfRule type="expression" dxfId="497" priority="28">
      <formula>$X$41=""</formula>
    </cfRule>
  </conditionalFormatting>
  <conditionalFormatting sqref="AB37">
    <cfRule type="expression" dxfId="496" priority="27">
      <formula>$X$37=""</formula>
    </cfRule>
  </conditionalFormatting>
  <conditionalFormatting sqref="AB39">
    <cfRule type="expression" dxfId="495" priority="26">
      <formula>$X$39=""</formula>
    </cfRule>
  </conditionalFormatting>
  <conditionalFormatting sqref="AB41">
    <cfRule type="expression" dxfId="494" priority="25">
      <formula>$X$41=""</formula>
    </cfRule>
  </conditionalFormatting>
  <conditionalFormatting sqref="Y54">
    <cfRule type="expression" dxfId="493" priority="21">
      <formula>$X$54=""</formula>
    </cfRule>
  </conditionalFormatting>
  <conditionalFormatting sqref="Y56">
    <cfRule type="expression" dxfId="492" priority="20">
      <formula>$X$56=""</formula>
    </cfRule>
  </conditionalFormatting>
  <conditionalFormatting sqref="Y58">
    <cfRule type="expression" dxfId="491" priority="19">
      <formula>$X$58=""</formula>
    </cfRule>
  </conditionalFormatting>
  <conditionalFormatting sqref="AB54">
    <cfRule type="expression" dxfId="490" priority="18">
      <formula>$X$54=""</formula>
    </cfRule>
  </conditionalFormatting>
  <conditionalFormatting sqref="AB56">
    <cfRule type="expression" dxfId="489" priority="17">
      <formula>$X$56=""</formula>
    </cfRule>
  </conditionalFormatting>
  <conditionalFormatting sqref="AB58">
    <cfRule type="expression" dxfId="488" priority="16">
      <formula>$X$58=""</formula>
    </cfRule>
  </conditionalFormatting>
  <conditionalFormatting sqref="Y71">
    <cfRule type="expression" dxfId="487" priority="12">
      <formula>$X$71=""</formula>
    </cfRule>
  </conditionalFormatting>
  <conditionalFormatting sqref="Y73">
    <cfRule type="expression" dxfId="486" priority="11">
      <formula>$X$73=""</formula>
    </cfRule>
  </conditionalFormatting>
  <conditionalFormatting sqref="Y75">
    <cfRule type="expression" dxfId="485" priority="10">
      <formula>$X$75=""</formula>
    </cfRule>
  </conditionalFormatting>
  <conditionalFormatting sqref="AB71">
    <cfRule type="expression" dxfId="484" priority="9">
      <formula>$X$71=""</formula>
    </cfRule>
  </conditionalFormatting>
  <conditionalFormatting sqref="AB73">
    <cfRule type="expression" dxfId="483" priority="8">
      <formula>$X$73=""</formula>
    </cfRule>
  </conditionalFormatting>
  <conditionalFormatting sqref="AB75">
    <cfRule type="expression" dxfId="482" priority="7">
      <formula>$X$75=""</formula>
    </cfRule>
  </conditionalFormatting>
  <conditionalFormatting sqref="Y88">
    <cfRule type="expression" dxfId="481" priority="5">
      <formula>$X$88=""</formula>
    </cfRule>
  </conditionalFormatting>
  <conditionalFormatting sqref="AB88">
    <cfRule type="expression" dxfId="480" priority="4">
      <formula>$X$88=""</formula>
    </cfRule>
  </conditionalFormatting>
  <conditionalFormatting sqref="Y104">
    <cfRule type="expression" dxfId="479" priority="2">
      <formula>$X$104=""</formula>
    </cfRule>
  </conditionalFormatting>
  <conditionalFormatting sqref="AB104">
    <cfRule type="expression" dxfId="478" priority="1">
      <formula>$X$104=""</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1" operator="containsText" id="{846195D3-2091-484F-9F85-AD62BB8EC703}">
            <xm:f>NOT(ISERROR(SEARCH($T$36,AA60)))</xm:f>
            <xm:f>$T$36</xm:f>
            <x14:dxf>
              <font>
                <color theme="0"/>
              </font>
            </x14:dxf>
          </x14:cfRule>
          <xm:sqref>AA60:AB63</xm:sqref>
        </x14:conditionalFormatting>
        <x14:conditionalFormatting xmlns:xm="http://schemas.microsoft.com/office/excel/2006/main">
          <x14:cfRule type="containsText" priority="92" operator="containsText" id="{E5FECE53-9496-49D2-94F1-89E5210E5A96}">
            <xm:f>NOT(ISERROR(SEARCH($T$36,AA93)))</xm:f>
            <xm:f>$T$36</xm:f>
            <x14:dxf>
              <font>
                <color theme="0"/>
              </font>
            </x14:dxf>
          </x14:cfRule>
          <xm:sqref>AA93:AB93</xm:sqref>
        </x14:conditionalFormatting>
        <x14:conditionalFormatting xmlns:xm="http://schemas.microsoft.com/office/excel/2006/main">
          <x14:cfRule type="containsText" priority="77" operator="containsText" id="{F36721FC-3BA2-4077-8A61-A2E5C465C84B}">
            <xm:f>NOT(ISERROR(SEARCH($T$36,AA77)))</xm:f>
            <xm:f>$T$36</xm:f>
            <x14:dxf>
              <font>
                <color theme="0"/>
              </font>
            </x14:dxf>
          </x14:cfRule>
          <xm:sqref>AA77:AB77</xm:sqref>
        </x14:conditionalFormatting>
        <x14:conditionalFormatting xmlns:xm="http://schemas.microsoft.com/office/excel/2006/main">
          <x14:cfRule type="containsText" priority="87" operator="containsText" id="{A331DF81-A3B4-409A-BD8C-D35CEF6D3678}">
            <xm:f>NOT(ISERROR(SEARCH($T$36,AA89)))</xm:f>
            <xm:f>$T$36</xm:f>
            <x14:dxf>
              <font>
                <color theme="0"/>
              </font>
            </x14:dxf>
          </x14:cfRule>
          <xm:sqref>AA89</xm:sqref>
        </x14:conditionalFormatting>
        <x14:conditionalFormatting xmlns:xm="http://schemas.microsoft.com/office/excel/2006/main">
          <x14:cfRule type="containsText" priority="86" operator="containsText" id="{8913998E-E416-4DC0-A0A9-573B80BE29F2}">
            <xm:f>NOT(ISERROR(SEARCH($T$40,AA90)))</xm:f>
            <xm:f>$T$40</xm:f>
            <x14:dxf>
              <font>
                <color theme="0"/>
              </font>
            </x14:dxf>
          </x14:cfRule>
          <xm:sqref>AA90:AB90</xm:sqref>
        </x14:conditionalFormatting>
        <x14:conditionalFormatting xmlns:xm="http://schemas.microsoft.com/office/excel/2006/main">
          <x14:cfRule type="containsText" priority="66" operator="containsText" id="{1CE67A9C-C297-4A04-ACC0-F715913DB6E2}">
            <xm:f>NOT(ISERROR(SEARCH($T$36,AA109)))</xm:f>
            <xm:f>$T$36</xm:f>
            <x14:dxf>
              <font>
                <color theme="0"/>
              </font>
            </x14:dxf>
          </x14:cfRule>
          <xm:sqref>AA109:AB109</xm:sqref>
        </x14:conditionalFormatting>
        <x14:conditionalFormatting xmlns:xm="http://schemas.microsoft.com/office/excel/2006/main">
          <x14:cfRule type="containsText" priority="61" operator="containsText" id="{C6B387FB-E524-46B4-B007-AC6456410231}">
            <xm:f>NOT(ISERROR(SEARCH($T$36,AA105)))</xm:f>
            <xm:f>$T$36</xm:f>
            <x14:dxf>
              <font>
                <color theme="0"/>
              </font>
            </x14:dxf>
          </x14:cfRule>
          <xm:sqref>AA105</xm:sqref>
        </x14:conditionalFormatting>
        <x14:conditionalFormatting xmlns:xm="http://schemas.microsoft.com/office/excel/2006/main">
          <x14:cfRule type="containsText" priority="60" operator="containsText" id="{D6028F06-79FB-4E00-B3E4-7F6D55A36751}">
            <xm:f>NOT(ISERROR(SEARCH($T$40,AA106)))</xm:f>
            <xm:f>$T$40</xm:f>
            <x14:dxf>
              <font>
                <color theme="0"/>
              </font>
            </x14:dxf>
          </x14:cfRule>
          <xm:sqref>AA106:AB106</xm:sqref>
        </x14:conditionalFormatting>
        <x14:conditionalFormatting xmlns:xm="http://schemas.microsoft.com/office/excel/2006/main">
          <x14:cfRule type="containsText" priority="42" operator="containsText" id="{6604B0A4-E766-484F-AC23-25A6AB92998E}">
            <xm:f>NOT(ISERROR(SEARCH($T$36,AA37)))</xm:f>
            <xm:f>$T$36</xm:f>
            <x14:dxf>
              <font>
                <color theme="0"/>
              </font>
            </x14:dxf>
          </x14:cfRule>
          <xm:sqref>AA37</xm:sqref>
        </x14:conditionalFormatting>
        <x14:conditionalFormatting xmlns:xm="http://schemas.microsoft.com/office/excel/2006/main">
          <x14:cfRule type="containsText" priority="41" operator="containsText" id="{31566EF2-7897-44E2-89A8-824C0830E78D}">
            <xm:f>NOT(ISERROR(SEARCH($T$38,AA39)))</xm:f>
            <xm:f>$T$38</xm:f>
            <x14:dxf>
              <font>
                <color theme="0"/>
              </font>
            </x14:dxf>
          </x14:cfRule>
          <xm:sqref>AA39</xm:sqref>
        </x14:conditionalFormatting>
        <x14:conditionalFormatting xmlns:xm="http://schemas.microsoft.com/office/excel/2006/main">
          <x14:cfRule type="containsText" priority="39" operator="containsText" id="{56C49BEA-9A8E-4B14-8F87-C2935ED1F8FD}">
            <xm:f>NOT(ISERROR(SEARCH($T$40,AA41)))</xm:f>
            <xm:f>$T$40</xm:f>
            <x14:dxf>
              <font>
                <color theme="0"/>
              </font>
            </x14:dxf>
          </x14:cfRule>
          <xm:sqref>AA41</xm:sqref>
        </x14:conditionalFormatting>
        <x14:conditionalFormatting xmlns:xm="http://schemas.microsoft.com/office/excel/2006/main">
          <x14:cfRule type="containsText" priority="24" operator="containsText" id="{9674C979-7DF6-4842-8120-7DB3E769FBE4}">
            <xm:f>NOT(ISERROR(SEARCH($T$53,AA54)))</xm:f>
            <xm:f>$T$53</xm:f>
            <x14:dxf>
              <font>
                <color theme="0"/>
              </font>
            </x14:dxf>
          </x14:cfRule>
          <xm:sqref>AA54</xm:sqref>
        </x14:conditionalFormatting>
        <x14:conditionalFormatting xmlns:xm="http://schemas.microsoft.com/office/excel/2006/main">
          <x14:cfRule type="containsText" priority="23" operator="containsText" id="{807D52B8-18E2-4706-A97D-A96C22BAE5A0}">
            <xm:f>NOT(ISERROR(SEARCH($T$55,AA56)))</xm:f>
            <xm:f>$T$55</xm:f>
            <x14:dxf>
              <font>
                <color theme="0"/>
              </font>
            </x14:dxf>
          </x14:cfRule>
          <xm:sqref>AA56</xm:sqref>
        </x14:conditionalFormatting>
        <x14:conditionalFormatting xmlns:xm="http://schemas.microsoft.com/office/excel/2006/main">
          <x14:cfRule type="containsText" priority="22" operator="containsText" id="{064E257E-BD8D-4C7D-9903-E54978EA7F83}">
            <xm:f>NOT(ISERROR(SEARCH($T$57,AA58)))</xm:f>
            <xm:f>$T$57</xm:f>
            <x14:dxf>
              <font>
                <color theme="0"/>
              </font>
            </x14:dxf>
          </x14:cfRule>
          <xm:sqref>AA58</xm:sqref>
        </x14:conditionalFormatting>
        <x14:conditionalFormatting xmlns:xm="http://schemas.microsoft.com/office/excel/2006/main">
          <x14:cfRule type="containsText" priority="15" operator="containsText" id="{263CB064-21A2-4898-8FD7-055072D57EB0}">
            <xm:f>NOT(ISERROR(SEARCH($T$70,AA71)))</xm:f>
            <xm:f>$T$70</xm:f>
            <x14:dxf>
              <font>
                <color theme="0"/>
              </font>
            </x14:dxf>
          </x14:cfRule>
          <xm:sqref>AA71</xm:sqref>
        </x14:conditionalFormatting>
        <x14:conditionalFormatting xmlns:xm="http://schemas.microsoft.com/office/excel/2006/main">
          <x14:cfRule type="containsText" priority="14" operator="containsText" id="{C952BB8D-46B1-4E77-BF76-D573C30D5201}">
            <xm:f>NOT(ISERROR(SEARCH($T$72,AA73)))</xm:f>
            <xm:f>$T$72</xm:f>
            <x14:dxf>
              <font>
                <color theme="0"/>
              </font>
            </x14:dxf>
          </x14:cfRule>
          <xm:sqref>AA73</xm:sqref>
        </x14:conditionalFormatting>
        <x14:conditionalFormatting xmlns:xm="http://schemas.microsoft.com/office/excel/2006/main">
          <x14:cfRule type="containsText" priority="13" operator="containsText" id="{17F1803F-CB16-44C7-BD6B-B2FF6BDF2AC8}">
            <xm:f>NOT(ISERROR(SEARCH($T$74,AA75)))</xm:f>
            <xm:f>$T$74</xm:f>
            <x14:dxf>
              <font>
                <color theme="0"/>
              </font>
            </x14:dxf>
          </x14:cfRule>
          <xm:sqref>AA75</xm:sqref>
        </x14:conditionalFormatting>
        <x14:conditionalFormatting xmlns:xm="http://schemas.microsoft.com/office/excel/2006/main">
          <x14:cfRule type="containsText" priority="6" operator="containsText" id="{B169CB11-5F9D-4669-AF3E-26D68B521287}">
            <xm:f>NOT(ISERROR(SEARCH($T$87,AA88)))</xm:f>
            <xm:f>$T$87</xm:f>
            <x14:dxf>
              <font>
                <color theme="0"/>
              </font>
            </x14:dxf>
          </x14:cfRule>
          <xm:sqref>AA88</xm:sqref>
        </x14:conditionalFormatting>
        <x14:conditionalFormatting xmlns:xm="http://schemas.microsoft.com/office/excel/2006/main">
          <x14:cfRule type="containsText" priority="3" operator="containsText" id="{1D9F468C-0A2F-4361-8F7E-FCCF552D5F87}">
            <xm:f>NOT(ISERROR(SEARCH($T$103,AA104)))</xm:f>
            <xm:f>$T$103</xm:f>
            <x14:dxf>
              <font>
                <color theme="0"/>
              </font>
            </x14:dxf>
          </x14:cfRule>
          <xm:sqref>AA104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K109"/>
  <sheetViews>
    <sheetView showGridLines="0" showRowColHeaders="0" zoomScale="75" zoomScaleNormal="75" workbookViewId="0">
      <selection activeCell="Q36" sqref="Q36:R36"/>
    </sheetView>
  </sheetViews>
  <sheetFormatPr baseColWidth="10" defaultRowHeight="15" x14ac:dyDescent="0.25"/>
  <cols>
    <col min="1" max="1" width="1.7109375" style="191" customWidth="1"/>
    <col min="2" max="2" width="3" style="191" customWidth="1"/>
    <col min="3" max="3" width="11.42578125" style="191"/>
    <col min="4" max="4" width="6.85546875" style="191" customWidth="1"/>
    <col min="5" max="5" width="0.140625" style="191" customWidth="1"/>
    <col min="6" max="6" width="9" style="191" customWidth="1"/>
    <col min="7" max="7" width="0.85546875" style="222" customWidth="1"/>
    <col min="8" max="8" width="9.85546875" style="191" customWidth="1"/>
    <col min="9" max="9" width="9.140625" style="191" customWidth="1"/>
    <col min="10" max="10" width="0.140625" style="222" customWidth="1"/>
    <col min="11" max="11" width="10.85546875" style="191" customWidth="1"/>
    <col min="12" max="12" width="1.140625" style="191" hidden="1" customWidth="1"/>
    <col min="13" max="13" width="0.28515625" style="222" customWidth="1"/>
    <col min="14" max="14" width="30.7109375" style="191" customWidth="1"/>
    <col min="15" max="15" width="11.85546875" style="191" hidden="1" customWidth="1"/>
    <col min="16" max="16" width="0.28515625" style="222" customWidth="1"/>
    <col min="17" max="18" width="11.42578125" style="191"/>
    <col min="19" max="19" width="0.28515625" style="222" customWidth="1"/>
    <col min="20" max="20" width="11.42578125" style="191"/>
    <col min="21" max="21" width="0.140625" style="222" customWidth="1"/>
    <col min="22" max="22" width="25.7109375" style="191" customWidth="1"/>
    <col min="23" max="23" width="0.28515625" style="222" customWidth="1"/>
    <col min="24" max="24" width="11.42578125" style="191" customWidth="1"/>
    <col min="25" max="25" width="31.7109375" style="191" customWidth="1"/>
    <col min="26" max="26" width="0.28515625" style="222" customWidth="1"/>
    <col min="27" max="27" width="11.42578125" style="294"/>
    <col min="28" max="28" width="50.7109375" style="191" customWidth="1"/>
    <col min="29" max="29" width="9.140625" style="191" customWidth="1"/>
    <col min="30" max="30" width="15.85546875" style="191" customWidth="1"/>
    <col min="31" max="31" width="0.5703125" style="191" customWidth="1"/>
    <col min="32" max="32" width="19.28515625" style="191" customWidth="1"/>
    <col min="33" max="33" width="0.5703125" style="191" customWidth="1"/>
    <col min="34" max="34" width="23.140625" style="191" customWidth="1"/>
    <col min="35" max="35" width="0.5703125" style="191" customWidth="1"/>
    <col min="36" max="36" width="23.140625" style="191" customWidth="1"/>
    <col min="37" max="37" width="3.85546875" style="191" customWidth="1"/>
    <col min="38" max="16384" width="11.42578125" style="191"/>
  </cols>
  <sheetData>
    <row r="1" spans="1:37" x14ac:dyDescent="0.25">
      <c r="A1" s="185"/>
      <c r="B1" s="185"/>
      <c r="C1" s="185"/>
      <c r="D1" s="185"/>
      <c r="E1" s="185"/>
      <c r="F1" s="185"/>
      <c r="G1" s="186"/>
      <c r="H1" s="185"/>
      <c r="I1" s="185"/>
      <c r="J1" s="186"/>
      <c r="K1" s="185"/>
      <c r="L1" s="185"/>
      <c r="M1" s="186"/>
      <c r="N1" s="185"/>
      <c r="O1" s="185"/>
      <c r="P1" s="186"/>
      <c r="Q1" s="185"/>
      <c r="R1" s="185"/>
      <c r="S1" s="186"/>
      <c r="T1" s="185"/>
      <c r="U1" s="186"/>
      <c r="V1" s="185"/>
      <c r="W1" s="186"/>
      <c r="X1" s="187"/>
      <c r="Y1" s="187"/>
      <c r="Z1" s="188"/>
      <c r="AA1" s="189"/>
      <c r="AB1" s="187"/>
      <c r="AC1" s="190">
        <v>100</v>
      </c>
      <c r="AD1" s="187"/>
      <c r="AE1" s="187"/>
      <c r="AF1" s="297"/>
      <c r="AG1" s="185"/>
    </row>
    <row r="2" spans="1:37" ht="23.25" customHeight="1" x14ac:dyDescent="0.25">
      <c r="A2" s="185"/>
      <c r="B2" s="185"/>
      <c r="C2" s="185"/>
      <c r="D2" s="185"/>
      <c r="E2" s="185"/>
      <c r="F2" s="185"/>
      <c r="G2" s="186"/>
      <c r="H2" s="185"/>
      <c r="I2" s="185"/>
      <c r="J2" s="186"/>
      <c r="K2" s="185"/>
      <c r="L2" s="185"/>
      <c r="M2" s="186"/>
      <c r="N2" s="185"/>
      <c r="O2" s="185"/>
      <c r="P2" s="186"/>
      <c r="Q2" s="185"/>
      <c r="R2" s="185"/>
      <c r="S2" s="186"/>
      <c r="T2" s="185"/>
      <c r="U2" s="186"/>
      <c r="V2" s="185"/>
      <c r="W2" s="186"/>
      <c r="X2" s="187"/>
      <c r="Y2" s="187"/>
      <c r="Z2" s="188"/>
      <c r="AA2" s="189"/>
      <c r="AB2" s="187"/>
      <c r="AC2" s="187"/>
      <c r="AD2" s="187"/>
      <c r="AE2" s="187"/>
      <c r="AF2" s="187"/>
      <c r="AG2" s="185"/>
    </row>
    <row r="3" spans="1:37" ht="15" customHeight="1" x14ac:dyDescent="0.25">
      <c r="A3" s="185"/>
      <c r="B3" s="185"/>
      <c r="C3" s="185"/>
      <c r="D3" s="185"/>
      <c r="E3" s="185"/>
      <c r="F3" s="185"/>
      <c r="G3" s="186"/>
      <c r="H3" s="185"/>
      <c r="I3" s="185"/>
      <c r="J3" s="186"/>
      <c r="K3" s="185"/>
      <c r="L3" s="185"/>
      <c r="M3" s="186"/>
      <c r="N3" s="185"/>
      <c r="O3" s="185"/>
      <c r="P3" s="186"/>
      <c r="Q3" s="185"/>
      <c r="R3" s="185"/>
      <c r="S3" s="186"/>
      <c r="T3" s="185"/>
      <c r="U3" s="186"/>
      <c r="V3" s="185"/>
      <c r="W3" s="186"/>
      <c r="X3" s="187"/>
      <c r="Y3" s="187"/>
      <c r="Z3" s="188"/>
      <c r="AA3" s="189"/>
      <c r="AB3" s="187"/>
      <c r="AC3" s="187"/>
      <c r="AD3" s="187"/>
      <c r="AE3" s="187"/>
      <c r="AF3" s="187"/>
      <c r="AG3" s="185"/>
    </row>
    <row r="4" spans="1:37" x14ac:dyDescent="0.25">
      <c r="A4" s="185"/>
      <c r="B4" s="185"/>
      <c r="C4" s="185"/>
      <c r="D4" s="185"/>
      <c r="E4" s="185"/>
      <c r="F4" s="185"/>
      <c r="G4" s="186"/>
      <c r="H4" s="185"/>
      <c r="I4" s="185"/>
      <c r="J4" s="186"/>
      <c r="K4" s="185"/>
      <c r="L4" s="185"/>
      <c r="M4" s="186"/>
      <c r="N4" s="185"/>
      <c r="O4" s="185"/>
      <c r="P4" s="186"/>
      <c r="Q4" s="185"/>
      <c r="R4" s="185"/>
      <c r="S4" s="186"/>
      <c r="T4" s="185"/>
      <c r="U4" s="186"/>
      <c r="V4" s="185"/>
      <c r="W4" s="186"/>
      <c r="X4" s="187"/>
      <c r="Y4" s="187"/>
      <c r="Z4" s="188"/>
      <c r="AA4" s="189"/>
      <c r="AB4" s="187"/>
      <c r="AC4" s="187"/>
      <c r="AD4" s="187"/>
      <c r="AE4" s="187"/>
      <c r="AF4" s="187"/>
      <c r="AG4" s="185"/>
    </row>
    <row r="5" spans="1:37" x14ac:dyDescent="0.25">
      <c r="A5" s="185"/>
      <c r="B5" s="185"/>
      <c r="C5" s="185"/>
      <c r="D5" s="185"/>
      <c r="E5" s="185"/>
      <c r="F5" s="185"/>
      <c r="G5" s="186"/>
      <c r="H5" s="185"/>
      <c r="I5" s="185"/>
      <c r="J5" s="186"/>
      <c r="K5" s="185"/>
      <c r="L5" s="185"/>
      <c r="M5" s="186"/>
      <c r="N5" s="185"/>
      <c r="O5" s="185"/>
      <c r="P5" s="186"/>
      <c r="Q5" s="185"/>
      <c r="R5" s="185"/>
      <c r="S5" s="186"/>
      <c r="T5" s="185"/>
      <c r="U5" s="186"/>
      <c r="V5" s="185"/>
      <c r="W5" s="186"/>
      <c r="X5" s="187"/>
      <c r="Y5" s="187"/>
      <c r="Z5" s="188"/>
      <c r="AA5" s="189"/>
      <c r="AB5" s="187"/>
      <c r="AC5" s="187"/>
      <c r="AD5" s="187"/>
      <c r="AE5" s="187"/>
      <c r="AF5" s="187"/>
      <c r="AG5" s="185"/>
    </row>
    <row r="6" spans="1:37" x14ac:dyDescent="0.25">
      <c r="A6" s="185"/>
      <c r="B6" s="185"/>
      <c r="C6" s="185"/>
      <c r="D6" s="185"/>
      <c r="E6" s="185"/>
      <c r="F6" s="185"/>
      <c r="G6" s="186"/>
      <c r="H6" s="185"/>
      <c r="I6" s="185"/>
      <c r="J6" s="186"/>
      <c r="K6" s="185"/>
      <c r="L6" s="185"/>
      <c r="M6" s="186"/>
      <c r="N6" s="185"/>
      <c r="O6" s="185"/>
      <c r="P6" s="186"/>
      <c r="Q6" s="185"/>
      <c r="R6" s="185"/>
      <c r="S6" s="186"/>
      <c r="T6" s="185"/>
      <c r="U6" s="186"/>
      <c r="V6" s="185"/>
      <c r="W6" s="186"/>
      <c r="X6" s="187"/>
      <c r="Y6" s="187"/>
      <c r="Z6" s="188"/>
      <c r="AA6" s="189"/>
      <c r="AB6" s="187"/>
      <c r="AC6" s="187"/>
      <c r="AD6" s="187"/>
      <c r="AE6" s="187"/>
      <c r="AF6" s="187"/>
      <c r="AG6" s="185"/>
    </row>
    <row r="7" spans="1:37" ht="3.95" customHeight="1" x14ac:dyDescent="0.25">
      <c r="A7" s="185"/>
      <c r="B7" s="185"/>
      <c r="C7" s="185"/>
      <c r="D7" s="192"/>
      <c r="E7" s="192"/>
      <c r="F7" s="192"/>
      <c r="G7" s="186"/>
      <c r="H7" s="192"/>
      <c r="I7" s="192"/>
      <c r="J7" s="186"/>
      <c r="K7" s="192"/>
      <c r="L7" s="192"/>
      <c r="M7" s="186"/>
      <c r="N7" s="185"/>
      <c r="O7" s="185"/>
      <c r="P7" s="186"/>
      <c r="Q7" s="185"/>
      <c r="R7" s="185"/>
      <c r="S7" s="186"/>
      <c r="T7" s="185"/>
      <c r="U7" s="186"/>
      <c r="V7" s="185"/>
      <c r="W7" s="186"/>
      <c r="X7" s="185"/>
      <c r="Y7" s="185"/>
      <c r="Z7" s="186"/>
      <c r="AA7" s="189"/>
      <c r="AB7" s="185"/>
      <c r="AC7" s="185"/>
      <c r="AD7" s="185"/>
      <c r="AE7" s="185"/>
      <c r="AF7" s="185"/>
      <c r="AG7" s="185"/>
    </row>
    <row r="8" spans="1:37" ht="30" customHeight="1" x14ac:dyDescent="0.25">
      <c r="A8" s="185"/>
      <c r="B8" s="675" t="s">
        <v>164</v>
      </c>
      <c r="C8" s="675"/>
      <c r="D8" s="675"/>
      <c r="E8" s="675"/>
      <c r="F8" s="675"/>
      <c r="G8" s="675"/>
      <c r="H8" s="675"/>
      <c r="I8" s="675"/>
      <c r="J8" s="675"/>
      <c r="K8" s="675"/>
      <c r="L8" s="675"/>
      <c r="M8" s="675"/>
      <c r="N8" s="675"/>
      <c r="O8" s="675"/>
      <c r="P8" s="675"/>
      <c r="Q8" s="194"/>
      <c r="R8" s="194"/>
      <c r="S8" s="194"/>
      <c r="T8" s="194"/>
      <c r="U8" s="194"/>
      <c r="V8" s="194"/>
      <c r="W8" s="194"/>
      <c r="X8" s="194"/>
      <c r="Y8" s="194"/>
      <c r="Z8" s="194"/>
      <c r="AA8" s="194"/>
      <c r="AB8" s="194"/>
      <c r="AC8" s="194"/>
      <c r="AD8" s="194"/>
      <c r="AE8" s="194"/>
      <c r="AF8" s="676" t="s">
        <v>16</v>
      </c>
      <c r="AG8" s="676"/>
      <c r="AH8" s="676"/>
      <c r="AI8" s="676"/>
      <c r="AJ8" s="676"/>
      <c r="AK8" s="676"/>
    </row>
    <row r="9" spans="1:37" x14ac:dyDescent="0.25">
      <c r="A9" s="185"/>
      <c r="B9" s="185"/>
      <c r="C9" s="185"/>
      <c r="D9" s="185"/>
      <c r="E9" s="185"/>
      <c r="F9" s="185"/>
      <c r="G9" s="186"/>
      <c r="H9" s="185"/>
      <c r="I9" s="185"/>
      <c r="J9" s="186"/>
      <c r="K9" s="185"/>
      <c r="L9" s="185"/>
      <c r="M9" s="186"/>
      <c r="N9" s="185"/>
      <c r="O9" s="185"/>
      <c r="P9" s="186"/>
      <c r="Q9" s="185"/>
      <c r="R9" s="185"/>
      <c r="S9" s="186"/>
      <c r="T9" s="185"/>
      <c r="U9" s="186"/>
      <c r="V9" s="185"/>
      <c r="W9" s="186"/>
      <c r="X9" s="185"/>
      <c r="Y9" s="185"/>
      <c r="Z9" s="186"/>
      <c r="AA9" s="189"/>
      <c r="AB9" s="185"/>
      <c r="AC9" s="185"/>
      <c r="AD9" s="185"/>
      <c r="AE9" s="185"/>
      <c r="AF9" s="185"/>
      <c r="AG9" s="185"/>
    </row>
    <row r="10" spans="1:37" x14ac:dyDescent="0.25">
      <c r="A10" s="185"/>
      <c r="B10" s="185"/>
      <c r="C10" s="185"/>
      <c r="D10" s="185"/>
      <c r="E10" s="185"/>
      <c r="F10" s="185"/>
      <c r="G10" s="186"/>
      <c r="H10" s="185"/>
      <c r="I10" s="185"/>
      <c r="J10" s="186"/>
      <c r="K10" s="185"/>
      <c r="L10" s="185"/>
      <c r="M10" s="186"/>
      <c r="N10" s="185"/>
      <c r="O10" s="185"/>
      <c r="P10" s="186"/>
      <c r="Q10" s="185"/>
      <c r="R10" s="185"/>
      <c r="S10" s="186"/>
      <c r="T10" s="185"/>
      <c r="U10" s="186"/>
      <c r="V10" s="185"/>
      <c r="W10" s="186"/>
      <c r="X10" s="185"/>
      <c r="Y10" s="185"/>
      <c r="Z10" s="186"/>
      <c r="AA10" s="189"/>
      <c r="AB10" s="185"/>
      <c r="AC10" s="185"/>
      <c r="AD10" s="185"/>
      <c r="AE10" s="185"/>
      <c r="AF10" s="185"/>
      <c r="AG10" s="185"/>
    </row>
    <row r="11" spans="1:37" ht="17.25" customHeight="1" x14ac:dyDescent="0.25">
      <c r="A11" s="185"/>
      <c r="B11" s="724" t="s">
        <v>288</v>
      </c>
      <c r="C11" s="724"/>
      <c r="D11" s="724"/>
      <c r="E11" s="724"/>
      <c r="F11" s="724"/>
      <c r="G11" s="724"/>
      <c r="H11" s="724"/>
      <c r="I11" s="724"/>
      <c r="J11" s="724"/>
      <c r="K11" s="724"/>
      <c r="L11" s="724"/>
      <c r="M11" s="724"/>
      <c r="N11" s="724"/>
      <c r="O11" s="724"/>
      <c r="P11" s="724"/>
      <c r="Q11" s="724"/>
      <c r="R11" s="185"/>
      <c r="S11" s="186"/>
      <c r="T11" s="185"/>
      <c r="U11" s="186"/>
      <c r="V11" s="185"/>
      <c r="W11" s="186"/>
      <c r="X11" s="185"/>
      <c r="Y11" s="185"/>
      <c r="Z11" s="186"/>
      <c r="AA11" s="189"/>
      <c r="AB11" s="185"/>
      <c r="AC11" s="185"/>
      <c r="AD11" s="185"/>
      <c r="AE11" s="185"/>
      <c r="AF11" s="185"/>
      <c r="AG11" s="185"/>
    </row>
    <row r="12" spans="1:37" ht="6.95" customHeight="1" x14ac:dyDescent="0.25">
      <c r="A12" s="185"/>
      <c r="B12" s="185"/>
      <c r="C12" s="345"/>
      <c r="D12" s="345"/>
      <c r="E12" s="345"/>
      <c r="F12" s="345"/>
      <c r="G12" s="346"/>
      <c r="H12" s="345"/>
      <c r="I12" s="345"/>
      <c r="J12" s="346"/>
      <c r="K12" s="345"/>
      <c r="L12" s="345"/>
      <c r="M12" s="346"/>
      <c r="N12" s="345"/>
      <c r="O12" s="345"/>
      <c r="P12" s="346"/>
      <c r="Q12" s="185"/>
      <c r="R12" s="185"/>
      <c r="S12" s="186"/>
      <c r="T12" s="185"/>
      <c r="U12" s="186"/>
      <c r="V12" s="185"/>
      <c r="W12" s="186"/>
      <c r="X12" s="185"/>
      <c r="Y12" s="185"/>
      <c r="Z12" s="186"/>
      <c r="AA12" s="189"/>
      <c r="AB12" s="185"/>
      <c r="AC12" s="185"/>
      <c r="AD12" s="185"/>
      <c r="AE12" s="185"/>
      <c r="AF12" s="185"/>
      <c r="AG12" s="185"/>
    </row>
    <row r="13" spans="1:37" ht="39.950000000000003" customHeight="1" x14ac:dyDescent="0.25">
      <c r="A13" s="185"/>
      <c r="B13" s="185"/>
      <c r="C13" s="185"/>
      <c r="D13" s="347"/>
      <c r="E13" s="347"/>
      <c r="F13" s="731" t="s">
        <v>40</v>
      </c>
      <c r="G13" s="731"/>
      <c r="H13" s="731"/>
      <c r="I13" s="731"/>
      <c r="J13" s="272"/>
      <c r="K13" s="731" t="s">
        <v>201</v>
      </c>
      <c r="L13" s="731"/>
      <c r="M13" s="731"/>
      <c r="N13" s="731"/>
      <c r="O13" s="348"/>
      <c r="P13" s="271"/>
      <c r="Q13" s="731" t="s">
        <v>215</v>
      </c>
      <c r="R13" s="731"/>
      <c r="S13" s="731"/>
      <c r="T13" s="731"/>
      <c r="U13" s="272"/>
      <c r="V13" s="732" t="s">
        <v>235</v>
      </c>
      <c r="W13" s="732"/>
      <c r="X13" s="185"/>
      <c r="Y13" s="185"/>
      <c r="Z13" s="186"/>
      <c r="AA13" s="189"/>
      <c r="AB13" s="185"/>
      <c r="AC13" s="185"/>
      <c r="AD13" s="185"/>
      <c r="AE13" s="185"/>
      <c r="AF13" s="185"/>
      <c r="AG13" s="185"/>
    </row>
    <row r="14" spans="1:37" s="222" customFormat="1" ht="3.95" customHeight="1" x14ac:dyDescent="0.25">
      <c r="A14" s="186"/>
      <c r="B14" s="186"/>
      <c r="C14" s="186"/>
      <c r="D14" s="271"/>
      <c r="E14" s="271"/>
      <c r="F14" s="272"/>
      <c r="G14" s="272"/>
      <c r="H14" s="272"/>
      <c r="I14" s="272"/>
      <c r="J14" s="272"/>
      <c r="K14" s="272"/>
      <c r="L14" s="272"/>
      <c r="M14" s="272"/>
      <c r="N14" s="272"/>
      <c r="O14" s="271"/>
      <c r="P14" s="271"/>
      <c r="Q14" s="272"/>
      <c r="R14" s="272"/>
      <c r="S14" s="272"/>
      <c r="T14" s="272"/>
      <c r="U14" s="272"/>
      <c r="V14" s="272"/>
      <c r="W14" s="272"/>
      <c r="X14" s="186"/>
      <c r="Y14" s="186"/>
      <c r="Z14" s="186"/>
      <c r="AA14" s="282"/>
      <c r="AB14" s="186"/>
      <c r="AC14" s="186"/>
      <c r="AD14" s="186"/>
      <c r="AE14" s="186"/>
      <c r="AF14" s="186"/>
      <c r="AG14" s="186"/>
    </row>
    <row r="15" spans="1:37" ht="20.100000000000001" customHeight="1" x14ac:dyDescent="0.25">
      <c r="A15" s="185"/>
      <c r="B15" s="185"/>
      <c r="C15" s="733" t="s">
        <v>199</v>
      </c>
      <c r="D15" s="734"/>
      <c r="E15" s="349"/>
      <c r="F15" s="735" t="s">
        <v>41</v>
      </c>
      <c r="G15" s="735"/>
      <c r="H15" s="735"/>
      <c r="I15" s="735"/>
      <c r="J15" s="272"/>
      <c r="K15" s="736">
        <v>45.01</v>
      </c>
      <c r="L15" s="736"/>
      <c r="M15" s="736"/>
      <c r="N15" s="736"/>
      <c r="O15" s="428"/>
      <c r="P15" s="112"/>
      <c r="Q15" s="737">
        <v>39.119999999999997</v>
      </c>
      <c r="R15" s="737"/>
      <c r="S15" s="737"/>
      <c r="T15" s="737"/>
      <c r="U15" s="126"/>
      <c r="V15" s="738">
        <f>K15-Q15</f>
        <v>5.8900000000000006</v>
      </c>
      <c r="W15" s="738"/>
      <c r="X15" s="185"/>
      <c r="Y15" s="185"/>
      <c r="Z15" s="186"/>
      <c r="AA15" s="189"/>
      <c r="AB15" s="185"/>
      <c r="AC15" s="185"/>
      <c r="AD15" s="185"/>
      <c r="AE15" s="185"/>
      <c r="AF15" s="185"/>
      <c r="AG15" s="185"/>
    </row>
    <row r="16" spans="1:37" ht="20.100000000000001" customHeight="1" x14ac:dyDescent="0.25">
      <c r="A16" s="185"/>
      <c r="B16" s="185"/>
      <c r="C16" s="725" t="s">
        <v>200</v>
      </c>
      <c r="D16" s="726"/>
      <c r="E16" s="349"/>
      <c r="F16" s="727" t="s">
        <v>41</v>
      </c>
      <c r="G16" s="727"/>
      <c r="H16" s="727"/>
      <c r="I16" s="727"/>
      <c r="J16" s="272"/>
      <c r="K16" s="728">
        <v>87.24</v>
      </c>
      <c r="L16" s="728"/>
      <c r="M16" s="728"/>
      <c r="N16" s="728"/>
      <c r="O16" s="429"/>
      <c r="P16" s="112"/>
      <c r="Q16" s="729">
        <v>75.45</v>
      </c>
      <c r="R16" s="729"/>
      <c r="S16" s="729"/>
      <c r="T16" s="729"/>
      <c r="U16" s="126"/>
      <c r="V16" s="730">
        <f t="shared" ref="V16:V25" si="0">K16-Q16</f>
        <v>11.789999999999992</v>
      </c>
      <c r="W16" s="730"/>
      <c r="X16" s="185"/>
      <c r="Y16" s="185"/>
      <c r="Z16" s="186"/>
      <c r="AA16" s="189"/>
      <c r="AB16" s="185"/>
      <c r="AC16" s="185"/>
      <c r="AD16" s="185"/>
      <c r="AE16" s="185"/>
      <c r="AF16" s="185"/>
      <c r="AG16" s="185"/>
    </row>
    <row r="17" spans="1:37" ht="20.100000000000001" customHeight="1" x14ac:dyDescent="0.25">
      <c r="A17" s="185"/>
      <c r="B17" s="185"/>
      <c r="C17" s="725" t="s">
        <v>198</v>
      </c>
      <c r="D17" s="726"/>
      <c r="E17" s="349"/>
      <c r="F17" s="727" t="s">
        <v>41</v>
      </c>
      <c r="G17" s="727"/>
      <c r="H17" s="727"/>
      <c r="I17" s="727"/>
      <c r="J17" s="272"/>
      <c r="K17" s="728">
        <v>129.47</v>
      </c>
      <c r="L17" s="728"/>
      <c r="M17" s="728"/>
      <c r="N17" s="728"/>
      <c r="O17" s="429"/>
      <c r="P17" s="112"/>
      <c r="Q17" s="729">
        <v>111.76</v>
      </c>
      <c r="R17" s="729"/>
      <c r="S17" s="729"/>
      <c r="T17" s="729"/>
      <c r="U17" s="126"/>
      <c r="V17" s="730">
        <f t="shared" si="0"/>
        <v>17.709999999999994</v>
      </c>
      <c r="W17" s="730"/>
      <c r="X17" s="185"/>
      <c r="Y17" s="185"/>
      <c r="Z17" s="186"/>
      <c r="AA17" s="189"/>
      <c r="AB17" s="185"/>
      <c r="AC17" s="185"/>
      <c r="AD17" s="185"/>
      <c r="AE17" s="185"/>
      <c r="AF17" s="185"/>
      <c r="AG17" s="185"/>
      <c r="AJ17" s="210"/>
      <c r="AK17" s="210"/>
    </row>
    <row r="18" spans="1:37" ht="20.100000000000001" customHeight="1" x14ac:dyDescent="0.25">
      <c r="A18" s="185"/>
      <c r="B18" s="185"/>
      <c r="C18" s="725" t="s">
        <v>196</v>
      </c>
      <c r="D18" s="726"/>
      <c r="E18" s="349"/>
      <c r="F18" s="727" t="s">
        <v>41</v>
      </c>
      <c r="G18" s="727"/>
      <c r="H18" s="727"/>
      <c r="I18" s="727"/>
      <c r="J18" s="272"/>
      <c r="K18" s="728">
        <v>171.69</v>
      </c>
      <c r="L18" s="728"/>
      <c r="M18" s="728"/>
      <c r="N18" s="728"/>
      <c r="O18" s="429"/>
      <c r="P18" s="112"/>
      <c r="Q18" s="729">
        <v>148.77000000000001</v>
      </c>
      <c r="R18" s="729"/>
      <c r="S18" s="729"/>
      <c r="T18" s="729"/>
      <c r="U18" s="126"/>
      <c r="V18" s="730">
        <f t="shared" si="0"/>
        <v>22.919999999999987</v>
      </c>
      <c r="W18" s="730"/>
      <c r="X18" s="185"/>
      <c r="Y18" s="185"/>
      <c r="Z18" s="186"/>
      <c r="AA18" s="189"/>
      <c r="AB18" s="185"/>
      <c r="AC18" s="185"/>
      <c r="AD18" s="185"/>
      <c r="AE18" s="185"/>
      <c r="AF18" s="185"/>
      <c r="AG18" s="185"/>
    </row>
    <row r="19" spans="1:37" ht="20.100000000000001" customHeight="1" x14ac:dyDescent="0.25">
      <c r="A19" s="185"/>
      <c r="B19" s="185"/>
      <c r="C19" s="725" t="s">
        <v>195</v>
      </c>
      <c r="D19" s="726"/>
      <c r="E19" s="349"/>
      <c r="F19" s="727" t="s">
        <v>41</v>
      </c>
      <c r="G19" s="727"/>
      <c r="H19" s="727"/>
      <c r="I19" s="727"/>
      <c r="J19" s="272"/>
      <c r="K19" s="728">
        <v>213.18</v>
      </c>
      <c r="L19" s="728"/>
      <c r="M19" s="728"/>
      <c r="N19" s="728"/>
      <c r="O19" s="429"/>
      <c r="P19" s="112"/>
      <c r="Q19" s="729">
        <v>184.98</v>
      </c>
      <c r="R19" s="729"/>
      <c r="S19" s="729"/>
      <c r="T19" s="729"/>
      <c r="U19" s="126"/>
      <c r="V19" s="730">
        <f t="shared" si="0"/>
        <v>28.200000000000017</v>
      </c>
      <c r="W19" s="730"/>
      <c r="X19" s="185"/>
      <c r="Y19" s="185"/>
      <c r="Z19" s="186"/>
      <c r="AA19" s="189"/>
      <c r="AB19" s="185"/>
      <c r="AC19" s="185"/>
      <c r="AD19" s="185"/>
      <c r="AE19" s="185"/>
      <c r="AF19" s="185"/>
      <c r="AG19" s="185"/>
    </row>
    <row r="20" spans="1:37" ht="20.100000000000001" customHeight="1" x14ac:dyDescent="0.25">
      <c r="A20" s="185"/>
      <c r="B20" s="185"/>
      <c r="C20" s="725" t="s">
        <v>194</v>
      </c>
      <c r="D20" s="726"/>
      <c r="E20" s="349"/>
      <c r="F20" s="727" t="s">
        <v>41</v>
      </c>
      <c r="G20" s="727"/>
      <c r="H20" s="727"/>
      <c r="I20" s="727"/>
      <c r="J20" s="272"/>
      <c r="K20" s="728">
        <v>254.47</v>
      </c>
      <c r="L20" s="728"/>
      <c r="M20" s="728"/>
      <c r="N20" s="728"/>
      <c r="O20" s="429"/>
      <c r="P20" s="112"/>
      <c r="Q20" s="729">
        <v>220.52</v>
      </c>
      <c r="R20" s="729"/>
      <c r="S20" s="729"/>
      <c r="T20" s="729"/>
      <c r="U20" s="126"/>
      <c r="V20" s="730">
        <f t="shared" si="0"/>
        <v>33.949999999999989</v>
      </c>
      <c r="W20" s="730"/>
      <c r="X20" s="185"/>
      <c r="Y20" s="185"/>
      <c r="Z20" s="186"/>
      <c r="AA20" s="189"/>
      <c r="AB20" s="185"/>
      <c r="AC20" s="185"/>
      <c r="AD20" s="185"/>
      <c r="AE20" s="185"/>
      <c r="AF20" s="185"/>
      <c r="AG20" s="185"/>
    </row>
    <row r="21" spans="1:37" ht="20.100000000000001" customHeight="1" x14ac:dyDescent="0.25">
      <c r="A21" s="185"/>
      <c r="B21" s="185"/>
      <c r="C21" s="725" t="s">
        <v>193</v>
      </c>
      <c r="D21" s="726"/>
      <c r="E21" s="349"/>
      <c r="F21" s="727" t="s">
        <v>41</v>
      </c>
      <c r="G21" s="727"/>
      <c r="H21" s="727"/>
      <c r="I21" s="727"/>
      <c r="J21" s="272"/>
      <c r="K21" s="728">
        <v>337.1</v>
      </c>
      <c r="L21" s="728"/>
      <c r="M21" s="728"/>
      <c r="N21" s="728"/>
      <c r="O21" s="429"/>
      <c r="P21" s="112"/>
      <c r="Q21" s="729">
        <v>290.89999999999998</v>
      </c>
      <c r="R21" s="729"/>
      <c r="S21" s="729"/>
      <c r="T21" s="729"/>
      <c r="U21" s="126"/>
      <c r="V21" s="730">
        <f t="shared" si="0"/>
        <v>46.200000000000045</v>
      </c>
      <c r="W21" s="730"/>
      <c r="X21" s="185"/>
      <c r="Y21" s="185"/>
      <c r="Z21" s="186"/>
      <c r="AA21" s="189"/>
      <c r="AB21" s="185"/>
      <c r="AC21" s="185"/>
      <c r="AD21" s="185"/>
      <c r="AE21" s="185"/>
      <c r="AF21" s="185"/>
      <c r="AG21" s="185"/>
    </row>
    <row r="22" spans="1:37" ht="20.100000000000001" customHeight="1" x14ac:dyDescent="0.25">
      <c r="A22" s="185"/>
      <c r="B22" s="185"/>
      <c r="C22" s="725" t="s">
        <v>197</v>
      </c>
      <c r="D22" s="726"/>
      <c r="E22" s="349"/>
      <c r="F22" s="727" t="s">
        <v>41</v>
      </c>
      <c r="G22" s="727"/>
      <c r="H22" s="727"/>
      <c r="I22" s="727"/>
      <c r="J22" s="272"/>
      <c r="K22" s="728">
        <v>419.71</v>
      </c>
      <c r="L22" s="728"/>
      <c r="M22" s="728"/>
      <c r="N22" s="728"/>
      <c r="O22" s="429"/>
      <c r="P22" s="112"/>
      <c r="Q22" s="729">
        <v>361.98</v>
      </c>
      <c r="R22" s="729"/>
      <c r="S22" s="729"/>
      <c r="T22" s="729"/>
      <c r="U22" s="126"/>
      <c r="V22" s="730">
        <f t="shared" si="0"/>
        <v>57.729999999999961</v>
      </c>
      <c r="W22" s="730"/>
      <c r="X22" s="185"/>
      <c r="Y22" s="185"/>
      <c r="Z22" s="186"/>
      <c r="AA22" s="189"/>
      <c r="AB22" s="185"/>
      <c r="AC22" s="185"/>
      <c r="AD22" s="185"/>
      <c r="AE22" s="185"/>
      <c r="AF22" s="185"/>
      <c r="AG22" s="185"/>
    </row>
    <row r="23" spans="1:37" ht="20.100000000000001" customHeight="1" x14ac:dyDescent="0.25">
      <c r="A23" s="185"/>
      <c r="B23" s="185"/>
      <c r="C23" s="725" t="s">
        <v>192</v>
      </c>
      <c r="D23" s="726"/>
      <c r="E23" s="349"/>
      <c r="F23" s="727" t="s">
        <v>42</v>
      </c>
      <c r="G23" s="727"/>
      <c r="H23" s="727"/>
      <c r="I23" s="727"/>
      <c r="J23" s="272"/>
      <c r="K23" s="728">
        <v>143.55000000000001</v>
      </c>
      <c r="L23" s="728"/>
      <c r="M23" s="728"/>
      <c r="N23" s="728"/>
      <c r="O23" s="429"/>
      <c r="P23" s="112"/>
      <c r="Q23" s="729">
        <v>123.87</v>
      </c>
      <c r="R23" s="729"/>
      <c r="S23" s="729"/>
      <c r="T23" s="729"/>
      <c r="U23" s="126"/>
      <c r="V23" s="730">
        <f t="shared" si="0"/>
        <v>19.680000000000007</v>
      </c>
      <c r="W23" s="730"/>
      <c r="X23" s="185"/>
      <c r="Y23" s="185"/>
      <c r="Z23" s="186"/>
      <c r="AA23" s="189"/>
      <c r="AB23" s="185"/>
      <c r="AC23" s="185"/>
      <c r="AD23" s="185"/>
      <c r="AE23" s="185"/>
      <c r="AF23" s="185"/>
      <c r="AG23" s="185"/>
    </row>
    <row r="24" spans="1:37" ht="20.100000000000001" customHeight="1" x14ac:dyDescent="0.25">
      <c r="A24" s="185"/>
      <c r="B24" s="185"/>
      <c r="C24" s="725" t="s">
        <v>191</v>
      </c>
      <c r="D24" s="726"/>
      <c r="E24" s="349"/>
      <c r="F24" s="727" t="s">
        <v>42</v>
      </c>
      <c r="G24" s="727"/>
      <c r="H24" s="727"/>
      <c r="I24" s="727"/>
      <c r="J24" s="272"/>
      <c r="K24" s="728">
        <v>213.18</v>
      </c>
      <c r="L24" s="728"/>
      <c r="M24" s="728"/>
      <c r="N24" s="728"/>
      <c r="O24" s="429"/>
      <c r="P24" s="112"/>
      <c r="Q24" s="729">
        <v>184.29</v>
      </c>
      <c r="R24" s="729"/>
      <c r="S24" s="729"/>
      <c r="T24" s="729"/>
      <c r="U24" s="126"/>
      <c r="V24" s="730">
        <f t="shared" si="0"/>
        <v>28.890000000000015</v>
      </c>
      <c r="W24" s="730"/>
      <c r="X24" s="185"/>
      <c r="Y24" s="185"/>
      <c r="Z24" s="186"/>
      <c r="AA24" s="189"/>
      <c r="AB24" s="185"/>
      <c r="AC24" s="185"/>
      <c r="AD24" s="185"/>
      <c r="AE24" s="185"/>
      <c r="AF24" s="185"/>
      <c r="AG24" s="185"/>
    </row>
    <row r="25" spans="1:37" ht="20.100000000000001" customHeight="1" x14ac:dyDescent="0.25">
      <c r="A25" s="185"/>
      <c r="B25" s="185"/>
      <c r="C25" s="741" t="s">
        <v>190</v>
      </c>
      <c r="D25" s="742"/>
      <c r="E25" s="349"/>
      <c r="F25" s="743" t="s">
        <v>42</v>
      </c>
      <c r="G25" s="743"/>
      <c r="H25" s="743"/>
      <c r="I25" s="743"/>
      <c r="J25" s="272"/>
      <c r="K25" s="744">
        <v>282.01</v>
      </c>
      <c r="L25" s="744"/>
      <c r="M25" s="744"/>
      <c r="N25" s="744"/>
      <c r="O25" s="430"/>
      <c r="P25" s="112"/>
      <c r="Q25" s="745">
        <v>243.51</v>
      </c>
      <c r="R25" s="745"/>
      <c r="S25" s="745"/>
      <c r="T25" s="745"/>
      <c r="U25" s="126"/>
      <c r="V25" s="746">
        <f t="shared" si="0"/>
        <v>38.5</v>
      </c>
      <c r="W25" s="746"/>
      <c r="X25" s="185"/>
      <c r="Y25" s="185"/>
      <c r="Z25" s="186"/>
      <c r="AA25" s="189"/>
      <c r="AB25" s="185"/>
      <c r="AC25" s="185"/>
      <c r="AD25" s="185"/>
      <c r="AE25" s="185"/>
      <c r="AF25" s="185"/>
      <c r="AG25" s="185"/>
    </row>
    <row r="26" spans="1:37" x14ac:dyDescent="0.25">
      <c r="A26" s="185"/>
      <c r="B26" s="185"/>
      <c r="C26" s="272"/>
      <c r="D26" s="272"/>
      <c r="E26" s="272"/>
      <c r="F26" s="233"/>
      <c r="G26" s="272"/>
      <c r="H26" s="233"/>
      <c r="I26" s="233"/>
      <c r="J26" s="272"/>
      <c r="K26" s="350"/>
      <c r="L26" s="350"/>
      <c r="M26" s="350"/>
      <c r="N26" s="350"/>
      <c r="O26" s="112"/>
      <c r="P26" s="112"/>
      <c r="Q26" s="126"/>
      <c r="R26" s="126"/>
      <c r="S26" s="126"/>
      <c r="T26" s="126"/>
      <c r="U26" s="126"/>
      <c r="V26" s="272"/>
      <c r="W26" s="272"/>
      <c r="X26" s="185"/>
      <c r="Y26" s="185"/>
      <c r="Z26" s="186"/>
      <c r="AA26" s="189"/>
      <c r="AB26" s="185"/>
      <c r="AC26" s="185"/>
      <c r="AD26" s="185"/>
      <c r="AE26" s="185"/>
      <c r="AF26" s="185"/>
      <c r="AG26" s="185"/>
    </row>
    <row r="27" spans="1:37" x14ac:dyDescent="0.25">
      <c r="A27" s="185"/>
      <c r="B27" s="185"/>
      <c r="C27" s="272"/>
      <c r="D27" s="272"/>
      <c r="E27" s="272"/>
      <c r="F27" s="233"/>
      <c r="G27" s="272"/>
      <c r="H27" s="233"/>
      <c r="I27" s="233"/>
      <c r="J27" s="272"/>
      <c r="K27" s="350"/>
      <c r="L27" s="350"/>
      <c r="M27" s="350"/>
      <c r="N27" s="350"/>
      <c r="O27" s="112"/>
      <c r="P27" s="112"/>
      <c r="Q27" s="126"/>
      <c r="R27" s="126"/>
      <c r="S27" s="126"/>
      <c r="T27" s="126"/>
      <c r="U27" s="126"/>
      <c r="V27" s="272"/>
      <c r="W27" s="272"/>
      <c r="X27" s="185"/>
      <c r="Y27" s="185"/>
      <c r="Z27" s="186"/>
      <c r="AA27" s="189"/>
      <c r="AB27" s="185"/>
      <c r="AC27" s="185"/>
      <c r="AD27" s="185"/>
      <c r="AE27" s="185"/>
      <c r="AF27" s="185"/>
      <c r="AG27" s="185"/>
    </row>
    <row r="28" spans="1:37" x14ac:dyDescent="0.25">
      <c r="A28" s="185"/>
      <c r="B28" s="185"/>
      <c r="C28" s="184"/>
      <c r="D28" s="184"/>
      <c r="E28" s="184"/>
      <c r="F28" s="184"/>
      <c r="G28" s="126"/>
      <c r="H28" s="184"/>
      <c r="I28" s="184"/>
      <c r="J28" s="126"/>
      <c r="K28" s="233"/>
      <c r="L28" s="233"/>
      <c r="M28" s="272"/>
      <c r="N28" s="233"/>
      <c r="O28" s="195"/>
      <c r="P28" s="112"/>
      <c r="Q28" s="126"/>
      <c r="R28" s="126"/>
      <c r="S28" s="126"/>
      <c r="T28" s="126"/>
      <c r="U28" s="126"/>
      <c r="V28" s="196"/>
      <c r="W28" s="196"/>
      <c r="X28" s="185"/>
      <c r="Y28" s="185"/>
      <c r="Z28" s="186"/>
      <c r="AA28" s="189"/>
      <c r="AB28" s="185"/>
      <c r="AC28" s="185"/>
      <c r="AD28" s="185"/>
      <c r="AE28" s="185"/>
      <c r="AF28" s="185"/>
      <c r="AG28" s="185"/>
    </row>
    <row r="29" spans="1:37" ht="15.75" thickBot="1" x14ac:dyDescent="0.3">
      <c r="A29" s="185"/>
      <c r="B29" s="185"/>
      <c r="C29" s="184"/>
      <c r="D29" s="184"/>
      <c r="E29" s="184"/>
      <c r="F29" s="184"/>
      <c r="G29" s="126"/>
      <c r="H29" s="184"/>
      <c r="I29" s="184"/>
      <c r="J29" s="126"/>
      <c r="K29" s="233"/>
      <c r="L29" s="233"/>
      <c r="M29" s="272"/>
      <c r="N29" s="233"/>
      <c r="O29" s="195"/>
      <c r="P29" s="112"/>
      <c r="Q29" s="126"/>
      <c r="R29" s="126"/>
      <c r="S29" s="126"/>
      <c r="T29" s="126"/>
      <c r="U29" s="126"/>
      <c r="V29" s="196"/>
      <c r="W29" s="196"/>
      <c r="X29" s="185"/>
      <c r="Y29" s="185"/>
      <c r="Z29" s="186"/>
      <c r="AA29" s="189"/>
      <c r="AB29" s="185"/>
      <c r="AC29" s="185"/>
      <c r="AD29" s="185"/>
      <c r="AE29" s="185"/>
      <c r="AF29" s="185"/>
      <c r="AG29" s="185"/>
    </row>
    <row r="30" spans="1:37" s="205" customFormat="1" ht="24.95" customHeight="1" x14ac:dyDescent="0.25">
      <c r="A30" s="197"/>
      <c r="B30" s="640" t="s">
        <v>151</v>
      </c>
      <c r="C30" s="641"/>
      <c r="D30" s="641"/>
      <c r="E30" s="641"/>
      <c r="F30" s="641"/>
      <c r="G30" s="641"/>
      <c r="H30" s="641"/>
      <c r="I30" s="641"/>
      <c r="J30" s="641"/>
      <c r="K30" s="641"/>
      <c r="L30" s="641"/>
      <c r="M30" s="198"/>
      <c r="N30" s="199"/>
      <c r="O30" s="199"/>
      <c r="P30" s="199"/>
      <c r="Q30" s="199"/>
      <c r="R30" s="199"/>
      <c r="S30" s="199"/>
      <c r="T30" s="200"/>
      <c r="U30" s="201"/>
      <c r="V30" s="200"/>
      <c r="W30" s="201"/>
      <c r="X30" s="200"/>
      <c r="Y30" s="200"/>
      <c r="Z30" s="201"/>
      <c r="AA30" s="202"/>
      <c r="AB30" s="200"/>
      <c r="AC30" s="200"/>
      <c r="AD30" s="200"/>
      <c r="AE30" s="200"/>
      <c r="AF30" s="200"/>
      <c r="AG30" s="200"/>
      <c r="AH30" s="203"/>
      <c r="AI30" s="203"/>
      <c r="AJ30" s="203"/>
      <c r="AK30" s="204"/>
    </row>
    <row r="31" spans="1:37" ht="15.75" x14ac:dyDescent="0.25">
      <c r="A31" s="185"/>
      <c r="B31" s="206"/>
      <c r="C31" s="207"/>
      <c r="D31" s="207"/>
      <c r="E31" s="207"/>
      <c r="F31" s="207"/>
      <c r="G31" s="186"/>
      <c r="H31" s="207"/>
      <c r="I31" s="207"/>
      <c r="J31" s="186"/>
      <c r="K31" s="207"/>
      <c r="L31" s="207"/>
      <c r="M31" s="186"/>
      <c r="N31" s="207"/>
      <c r="O31" s="207"/>
      <c r="P31" s="186"/>
      <c r="Q31" s="207"/>
      <c r="R31" s="207"/>
      <c r="S31" s="186"/>
      <c r="T31" s="207"/>
      <c r="U31" s="186"/>
      <c r="V31" s="207"/>
      <c r="W31" s="186"/>
      <c r="X31" s="207"/>
      <c r="Y31" s="207"/>
      <c r="Z31" s="186"/>
      <c r="AA31" s="208"/>
      <c r="AB31" s="207"/>
      <c r="AC31" s="207"/>
      <c r="AD31" s="278"/>
      <c r="AE31" s="278"/>
      <c r="AF31" s="278"/>
      <c r="AG31" s="207"/>
      <c r="AH31" s="210"/>
      <c r="AI31" s="210"/>
      <c r="AJ31" s="210"/>
      <c r="AK31" s="211"/>
    </row>
    <row r="32" spans="1:37" ht="15.75" x14ac:dyDescent="0.25">
      <c r="A32" s="185"/>
      <c r="B32" s="206"/>
      <c r="C32" s="207"/>
      <c r="D32" s="207"/>
      <c r="E32" s="207"/>
      <c r="F32" s="207"/>
      <c r="G32" s="186"/>
      <c r="H32" s="207"/>
      <c r="I32" s="207"/>
      <c r="J32" s="186"/>
      <c r="K32" s="207"/>
      <c r="L32" s="207"/>
      <c r="M32" s="186"/>
      <c r="N32" s="207"/>
      <c r="O32" s="207"/>
      <c r="P32" s="186"/>
      <c r="Q32" s="207"/>
      <c r="R32" s="207"/>
      <c r="S32" s="186"/>
      <c r="T32" s="207"/>
      <c r="U32" s="186"/>
      <c r="V32" s="207"/>
      <c r="W32" s="186"/>
      <c r="X32" s="207"/>
      <c r="Y32" s="207"/>
      <c r="Z32" s="186"/>
      <c r="AA32" s="208"/>
      <c r="AB32" s="207"/>
      <c r="AC32" s="207"/>
      <c r="AD32" s="278"/>
      <c r="AE32" s="278"/>
      <c r="AF32" s="278"/>
      <c r="AG32" s="207"/>
      <c r="AH32" s="210"/>
      <c r="AI32" s="210"/>
      <c r="AJ32" s="210"/>
      <c r="AK32" s="211"/>
    </row>
    <row r="33" spans="1:37" ht="15" customHeight="1" x14ac:dyDescent="0.25">
      <c r="A33" s="185"/>
      <c r="B33" s="206"/>
      <c r="C33" s="207"/>
      <c r="D33" s="207"/>
      <c r="E33" s="207"/>
      <c r="F33" s="207"/>
      <c r="G33" s="186"/>
      <c r="H33" s="207"/>
      <c r="I33" s="207"/>
      <c r="J33" s="186"/>
      <c r="K33" s="207"/>
      <c r="L33" s="207"/>
      <c r="M33" s="186"/>
      <c r="N33" s="642" t="s">
        <v>297</v>
      </c>
      <c r="O33" s="642"/>
      <c r="P33" s="283"/>
      <c r="Q33" s="642" t="s">
        <v>268</v>
      </c>
      <c r="R33" s="642"/>
      <c r="S33" s="283"/>
      <c r="T33" s="720" t="s">
        <v>298</v>
      </c>
      <c r="U33" s="739"/>
      <c r="V33" s="721"/>
      <c r="W33" s="283"/>
      <c r="X33" s="642" t="s">
        <v>411</v>
      </c>
      <c r="Y33" s="642"/>
      <c r="Z33" s="272"/>
      <c r="AA33" s="642" t="s">
        <v>237</v>
      </c>
      <c r="AB33" s="642"/>
      <c r="AC33" s="207"/>
      <c r="AD33" s="810" t="s">
        <v>148</v>
      </c>
      <c r="AE33" s="810"/>
      <c r="AF33" s="810"/>
      <c r="AG33" s="810"/>
      <c r="AH33" s="810"/>
      <c r="AI33" s="810"/>
      <c r="AJ33" s="810"/>
      <c r="AK33" s="211"/>
    </row>
    <row r="34" spans="1:37" ht="35.25" customHeight="1" x14ac:dyDescent="0.25">
      <c r="A34" s="185"/>
      <c r="B34" s="206"/>
      <c r="C34" s="207"/>
      <c r="D34" s="207"/>
      <c r="E34" s="207"/>
      <c r="F34" s="207"/>
      <c r="G34" s="186"/>
      <c r="H34" s="207"/>
      <c r="I34" s="207"/>
      <c r="J34" s="186"/>
      <c r="K34" s="207"/>
      <c r="L34" s="207"/>
      <c r="M34" s="186"/>
      <c r="N34" s="642"/>
      <c r="O34" s="642"/>
      <c r="P34" s="283"/>
      <c r="Q34" s="642"/>
      <c r="R34" s="642"/>
      <c r="S34" s="283"/>
      <c r="T34" s="722"/>
      <c r="U34" s="740"/>
      <c r="V34" s="723"/>
      <c r="W34" s="283"/>
      <c r="X34" s="642"/>
      <c r="Y34" s="642"/>
      <c r="Z34" s="272"/>
      <c r="AA34" s="642"/>
      <c r="AB34" s="642"/>
      <c r="AC34" s="207"/>
      <c r="AD34" s="810"/>
      <c r="AE34" s="810"/>
      <c r="AF34" s="810"/>
      <c r="AG34" s="810"/>
      <c r="AH34" s="810"/>
      <c r="AI34" s="810"/>
      <c r="AJ34" s="810"/>
      <c r="AK34" s="211"/>
    </row>
    <row r="35" spans="1:37" ht="3.95" customHeight="1" x14ac:dyDescent="0.25">
      <c r="A35" s="207"/>
      <c r="B35" s="206"/>
      <c r="C35" s="207"/>
      <c r="D35" s="207"/>
      <c r="E35" s="207"/>
      <c r="F35" s="207"/>
      <c r="G35" s="186"/>
      <c r="H35" s="207"/>
      <c r="I35" s="207"/>
      <c r="J35" s="186"/>
      <c r="K35" s="207"/>
      <c r="L35" s="207"/>
      <c r="M35" s="186"/>
      <c r="N35" s="233"/>
      <c r="O35" s="233"/>
      <c r="P35" s="272"/>
      <c r="Q35" s="233"/>
      <c r="R35" s="233"/>
      <c r="S35" s="272"/>
      <c r="T35" s="233"/>
      <c r="U35" s="272"/>
      <c r="V35" s="233"/>
      <c r="W35" s="272"/>
      <c r="X35" s="220"/>
      <c r="Y35" s="220"/>
      <c r="Z35" s="272"/>
      <c r="AA35" s="213"/>
      <c r="AB35" s="221"/>
      <c r="AC35" s="207"/>
      <c r="AD35" s="285"/>
      <c r="AE35" s="285"/>
      <c r="AF35" s="285"/>
      <c r="AG35" s="207"/>
      <c r="AH35" s="210"/>
      <c r="AI35" s="210"/>
      <c r="AJ35" s="210"/>
      <c r="AK35" s="211"/>
    </row>
    <row r="36" spans="1:37" ht="50.1" customHeight="1" x14ac:dyDescent="0.25">
      <c r="A36" s="185"/>
      <c r="B36" s="206"/>
      <c r="C36" s="793" t="s">
        <v>295</v>
      </c>
      <c r="D36" s="793"/>
      <c r="E36" s="793"/>
      <c r="F36" s="793"/>
      <c r="G36" s="272"/>
      <c r="H36" s="807" t="s">
        <v>203</v>
      </c>
      <c r="I36" s="808"/>
      <c r="J36" s="808"/>
      <c r="K36" s="808"/>
      <c r="L36" s="809"/>
      <c r="M36" s="224"/>
      <c r="N36" s="747">
        <v>3</v>
      </c>
      <c r="O36" s="748"/>
      <c r="P36" s="96"/>
      <c r="Q36" s="749"/>
      <c r="R36" s="750"/>
      <c r="S36" s="126"/>
      <c r="T36" s="751">
        <f t="shared" ref="T36:T41" si="1">Q36*N36</f>
        <v>0</v>
      </c>
      <c r="U36" s="752"/>
      <c r="V36" s="753"/>
      <c r="W36" s="126"/>
      <c r="X36" s="754"/>
      <c r="Y36" s="755"/>
      <c r="Z36" s="126"/>
      <c r="AA36" s="754"/>
      <c r="AB36" s="792"/>
      <c r="AC36" s="207"/>
      <c r="AD36" s="358"/>
      <c r="AE36" s="358"/>
      <c r="AF36" s="360" t="s">
        <v>147</v>
      </c>
      <c r="AG36" s="359"/>
      <c r="AH36" s="360" t="s">
        <v>149</v>
      </c>
      <c r="AI36" s="210"/>
      <c r="AJ36" s="360" t="s">
        <v>150</v>
      </c>
      <c r="AK36" s="211"/>
    </row>
    <row r="37" spans="1:37" ht="50.1" customHeight="1" x14ac:dyDescent="0.25">
      <c r="A37" s="185"/>
      <c r="B37" s="206"/>
      <c r="C37" s="794"/>
      <c r="D37" s="794"/>
      <c r="E37" s="794"/>
      <c r="F37" s="794"/>
      <c r="G37" s="272"/>
      <c r="H37" s="801" t="s">
        <v>216</v>
      </c>
      <c r="I37" s="797"/>
      <c r="J37" s="797"/>
      <c r="K37" s="797"/>
      <c r="L37" s="798"/>
      <c r="M37" s="362"/>
      <c r="N37" s="778">
        <v>3</v>
      </c>
      <c r="O37" s="779"/>
      <c r="P37" s="96"/>
      <c r="Q37" s="780"/>
      <c r="R37" s="781"/>
      <c r="S37" s="126"/>
      <c r="T37" s="782">
        <f t="shared" si="1"/>
        <v>0</v>
      </c>
      <c r="U37" s="783"/>
      <c r="V37" s="784"/>
      <c r="W37" s="126"/>
      <c r="X37" s="161" t="str">
        <f>IFERROR(T36/T37,"")</f>
        <v/>
      </c>
      <c r="Y37" s="97" t="s">
        <v>312</v>
      </c>
      <c r="Z37" s="236"/>
      <c r="AA37" s="99">
        <f>T36-T37</f>
        <v>0</v>
      </c>
      <c r="AB37" s="98" t="s">
        <v>313</v>
      </c>
      <c r="AC37" s="207"/>
      <c r="AD37" s="431" t="s">
        <v>8</v>
      </c>
      <c r="AE37" s="320"/>
      <c r="AF37" s="432">
        <f>2*K18</f>
        <v>343.38</v>
      </c>
      <c r="AG37" s="364"/>
      <c r="AH37" s="433">
        <f>2*K19</f>
        <v>426.36</v>
      </c>
      <c r="AI37" s="434"/>
      <c r="AJ37" s="433">
        <f>12*K23</f>
        <v>1722.6000000000001</v>
      </c>
      <c r="AK37" s="211"/>
    </row>
    <row r="38" spans="1:37" ht="50.1" customHeight="1" x14ac:dyDescent="0.25">
      <c r="A38" s="185"/>
      <c r="B38" s="206"/>
      <c r="C38" s="793" t="s">
        <v>296</v>
      </c>
      <c r="D38" s="793"/>
      <c r="E38" s="793"/>
      <c r="F38" s="793"/>
      <c r="G38" s="272"/>
      <c r="H38" s="795" t="s">
        <v>145</v>
      </c>
      <c r="I38" s="768" t="s">
        <v>205</v>
      </c>
      <c r="J38" s="769"/>
      <c r="K38" s="769"/>
      <c r="L38" s="770"/>
      <c r="M38" s="232"/>
      <c r="N38" s="771">
        <v>3</v>
      </c>
      <c r="O38" s="772"/>
      <c r="P38" s="96"/>
      <c r="Q38" s="773"/>
      <c r="R38" s="774"/>
      <c r="S38" s="126"/>
      <c r="T38" s="775">
        <f t="shared" si="1"/>
        <v>0</v>
      </c>
      <c r="U38" s="776"/>
      <c r="V38" s="777"/>
      <c r="W38" s="126"/>
      <c r="X38" s="756"/>
      <c r="Y38" s="767"/>
      <c r="Z38" s="126"/>
      <c r="AA38" s="756"/>
      <c r="AB38" s="757"/>
      <c r="AC38" s="207"/>
      <c r="AD38" s="369" t="s">
        <v>38</v>
      </c>
      <c r="AE38" s="320"/>
      <c r="AF38" s="370">
        <f>2*Q18</f>
        <v>297.54000000000002</v>
      </c>
      <c r="AG38" s="364"/>
      <c r="AH38" s="371">
        <f>2*Q19</f>
        <v>369.96</v>
      </c>
      <c r="AI38" s="434"/>
      <c r="AJ38" s="371">
        <f>12*Q23</f>
        <v>1486.44</v>
      </c>
      <c r="AK38" s="211"/>
    </row>
    <row r="39" spans="1:37" ht="50.1" customHeight="1" x14ac:dyDescent="0.25">
      <c r="A39" s="185"/>
      <c r="B39" s="206"/>
      <c r="C39" s="793"/>
      <c r="D39" s="793"/>
      <c r="E39" s="793"/>
      <c r="F39" s="793"/>
      <c r="G39" s="272"/>
      <c r="H39" s="796"/>
      <c r="I39" s="797" t="s">
        <v>217</v>
      </c>
      <c r="J39" s="797"/>
      <c r="K39" s="797"/>
      <c r="L39" s="798"/>
      <c r="M39" s="362"/>
      <c r="N39" s="787">
        <v>3</v>
      </c>
      <c r="O39" s="779"/>
      <c r="P39" s="96"/>
      <c r="Q39" s="780"/>
      <c r="R39" s="781"/>
      <c r="S39" s="126"/>
      <c r="T39" s="764">
        <f t="shared" si="1"/>
        <v>0</v>
      </c>
      <c r="U39" s="765"/>
      <c r="V39" s="766"/>
      <c r="W39" s="126"/>
      <c r="X39" s="162" t="str">
        <f>IFERROR(T38/T39,"")</f>
        <v/>
      </c>
      <c r="Y39" s="97" t="s">
        <v>312</v>
      </c>
      <c r="Z39" s="236"/>
      <c r="AA39" s="100">
        <f>T38-T39</f>
        <v>0</v>
      </c>
      <c r="AB39" s="98" t="s">
        <v>314</v>
      </c>
      <c r="AC39" s="207"/>
      <c r="AD39" s="803" t="s">
        <v>243</v>
      </c>
      <c r="AE39" s="435"/>
      <c r="AF39" s="805">
        <f>AF37-AF38</f>
        <v>45.839999999999975</v>
      </c>
      <c r="AG39" s="375"/>
      <c r="AH39" s="806">
        <f>AH37-AH38</f>
        <v>56.400000000000034</v>
      </c>
      <c r="AI39" s="436"/>
      <c r="AJ39" s="806">
        <f>AJ37-AJ38</f>
        <v>236.16000000000008</v>
      </c>
      <c r="AK39" s="211"/>
    </row>
    <row r="40" spans="1:37" ht="50.1" customHeight="1" x14ac:dyDescent="0.25">
      <c r="A40" s="185"/>
      <c r="B40" s="206"/>
      <c r="C40" s="793"/>
      <c r="D40" s="793"/>
      <c r="E40" s="793"/>
      <c r="F40" s="793"/>
      <c r="G40" s="272"/>
      <c r="H40" s="795" t="s">
        <v>146</v>
      </c>
      <c r="I40" s="768" t="s">
        <v>207</v>
      </c>
      <c r="J40" s="769"/>
      <c r="K40" s="769"/>
      <c r="L40" s="770"/>
      <c r="M40" s="232"/>
      <c r="N40" s="771">
        <v>3</v>
      </c>
      <c r="O40" s="772"/>
      <c r="P40" s="96"/>
      <c r="Q40" s="773"/>
      <c r="R40" s="774"/>
      <c r="S40" s="126"/>
      <c r="T40" s="775">
        <f t="shared" si="1"/>
        <v>0</v>
      </c>
      <c r="U40" s="776"/>
      <c r="V40" s="777"/>
      <c r="W40" s="126"/>
      <c r="X40" s="756"/>
      <c r="Y40" s="767"/>
      <c r="Z40" s="126"/>
      <c r="AA40" s="756"/>
      <c r="AB40" s="757"/>
      <c r="AC40" s="207"/>
      <c r="AD40" s="804"/>
      <c r="AE40" s="437"/>
      <c r="AF40" s="805"/>
      <c r="AG40" s="375"/>
      <c r="AH40" s="806"/>
      <c r="AI40" s="436"/>
      <c r="AJ40" s="806"/>
      <c r="AK40" s="211"/>
    </row>
    <row r="41" spans="1:37" ht="50.1" customHeight="1" x14ac:dyDescent="0.25">
      <c r="A41" s="185"/>
      <c r="B41" s="206"/>
      <c r="C41" s="793"/>
      <c r="D41" s="793"/>
      <c r="E41" s="793"/>
      <c r="F41" s="793"/>
      <c r="G41" s="272"/>
      <c r="H41" s="796"/>
      <c r="I41" s="758" t="s">
        <v>218</v>
      </c>
      <c r="J41" s="758"/>
      <c r="K41" s="758"/>
      <c r="L41" s="759"/>
      <c r="M41" s="438"/>
      <c r="N41" s="760">
        <v>3</v>
      </c>
      <c r="O41" s="761"/>
      <c r="P41" s="96"/>
      <c r="Q41" s="762"/>
      <c r="R41" s="763"/>
      <c r="S41" s="126"/>
      <c r="T41" s="764">
        <f t="shared" si="1"/>
        <v>0</v>
      </c>
      <c r="U41" s="765"/>
      <c r="V41" s="766"/>
      <c r="W41" s="126"/>
      <c r="X41" s="163" t="str">
        <f>IFERROR(T40/T41,"")</f>
        <v/>
      </c>
      <c r="Y41" s="97" t="s">
        <v>312</v>
      </c>
      <c r="Z41" s="236"/>
      <c r="AA41" s="101">
        <f>T40-T41</f>
        <v>0</v>
      </c>
      <c r="AB41" s="98" t="s">
        <v>315</v>
      </c>
      <c r="AC41" s="207"/>
      <c r="AD41" s="439"/>
      <c r="AE41" s="358"/>
      <c r="AF41" s="358"/>
      <c r="AG41" s="207"/>
      <c r="AH41" s="440"/>
      <c r="AI41" s="441" t="e">
        <f>AD39-AF40</f>
        <v>#VALUE!</v>
      </c>
      <c r="AJ41" s="440"/>
      <c r="AK41" s="211"/>
    </row>
    <row r="42" spans="1:37" x14ac:dyDescent="0.25">
      <c r="A42" s="185"/>
      <c r="B42" s="206"/>
      <c r="C42" s="233"/>
      <c r="D42" s="233"/>
      <c r="E42" s="233"/>
      <c r="F42" s="233"/>
      <c r="G42" s="272"/>
      <c r="H42" s="233"/>
      <c r="I42" s="233"/>
      <c r="J42" s="272"/>
      <c r="K42" s="233"/>
      <c r="L42" s="233"/>
      <c r="M42" s="272"/>
      <c r="N42" s="184"/>
      <c r="O42" s="17"/>
      <c r="P42" s="85"/>
      <c r="Q42" s="184"/>
      <c r="R42" s="184"/>
      <c r="S42" s="126"/>
      <c r="T42" s="184"/>
      <c r="U42" s="126"/>
      <c r="V42" s="184"/>
      <c r="W42" s="126"/>
      <c r="X42" s="241"/>
      <c r="Y42" s="241"/>
      <c r="Z42" s="236"/>
      <c r="AA42" s="242"/>
      <c r="AB42" s="243"/>
      <c r="AC42" s="207"/>
      <c r="AD42" s="184"/>
      <c r="AE42" s="184"/>
      <c r="AF42" s="184"/>
      <c r="AG42" s="207"/>
      <c r="AH42" s="210"/>
      <c r="AI42" s="210"/>
      <c r="AJ42" s="210"/>
      <c r="AK42" s="211"/>
    </row>
    <row r="43" spans="1:37" ht="15.75" thickBot="1" x14ac:dyDescent="0.3">
      <c r="A43" s="185"/>
      <c r="B43" s="244"/>
      <c r="C43" s="245"/>
      <c r="D43" s="245"/>
      <c r="E43" s="245"/>
      <c r="F43" s="245"/>
      <c r="G43" s="246"/>
      <c r="H43" s="245"/>
      <c r="I43" s="245"/>
      <c r="J43" s="246"/>
      <c r="K43" s="245"/>
      <c r="L43" s="245"/>
      <c r="M43" s="246"/>
      <c r="N43" s="83"/>
      <c r="O43" s="83"/>
      <c r="P43" s="84"/>
      <c r="Q43" s="83"/>
      <c r="R43" s="83"/>
      <c r="S43" s="84"/>
      <c r="T43" s="83"/>
      <c r="U43" s="84"/>
      <c r="V43" s="83"/>
      <c r="W43" s="84"/>
      <c r="X43" s="247"/>
      <c r="Y43" s="247"/>
      <c r="Z43" s="248"/>
      <c r="AA43" s="249"/>
      <c r="AB43" s="250"/>
      <c r="AC43" s="251"/>
      <c r="AD43" s="83"/>
      <c r="AE43" s="83"/>
      <c r="AF43" s="83"/>
      <c r="AG43" s="251"/>
      <c r="AH43" s="252"/>
      <c r="AI43" s="252"/>
      <c r="AJ43" s="252"/>
      <c r="AK43" s="253"/>
    </row>
    <row r="44" spans="1:37" x14ac:dyDescent="0.25">
      <c r="A44" s="185"/>
      <c r="B44" s="207"/>
      <c r="C44" s="233"/>
      <c r="D44" s="233"/>
      <c r="E44" s="233"/>
      <c r="F44" s="233"/>
      <c r="G44" s="272"/>
      <c r="H44" s="233"/>
      <c r="I44" s="233"/>
      <c r="J44" s="272"/>
      <c r="K44" s="233"/>
      <c r="L44" s="233"/>
      <c r="M44" s="272"/>
      <c r="N44" s="184"/>
      <c r="O44" s="184"/>
      <c r="P44" s="126"/>
      <c r="Q44" s="184"/>
      <c r="R44" s="184"/>
      <c r="S44" s="126"/>
      <c r="T44" s="184"/>
      <c r="U44" s="126"/>
      <c r="V44" s="184"/>
      <c r="W44" s="126"/>
      <c r="X44" s="241"/>
      <c r="Y44" s="241"/>
      <c r="Z44" s="236"/>
      <c r="AA44" s="242"/>
      <c r="AB44" s="243"/>
      <c r="AC44" s="207"/>
      <c r="AD44" s="184"/>
      <c r="AE44" s="184"/>
      <c r="AF44" s="184"/>
      <c r="AG44" s="207"/>
    </row>
    <row r="45" spans="1:37" s="240" customFormat="1" x14ac:dyDescent="0.25">
      <c r="A45" s="192"/>
      <c r="B45" s="186"/>
      <c r="C45" s="272"/>
      <c r="D45" s="272"/>
      <c r="E45" s="272"/>
      <c r="F45" s="272"/>
      <c r="G45" s="272"/>
      <c r="H45" s="272"/>
      <c r="I45" s="272"/>
      <c r="J45" s="272"/>
      <c r="K45" s="272"/>
      <c r="L45" s="272"/>
      <c r="M45" s="272"/>
      <c r="N45" s="126"/>
      <c r="O45" s="126"/>
      <c r="P45" s="126"/>
      <c r="Q45" s="126"/>
      <c r="R45" s="126"/>
      <c r="S45" s="126"/>
      <c r="T45" s="126"/>
      <c r="U45" s="126"/>
      <c r="V45" s="126"/>
      <c r="W45" s="126"/>
      <c r="X45" s="236"/>
      <c r="Y45" s="236"/>
      <c r="Z45" s="236"/>
      <c r="AA45" s="254"/>
      <c r="AB45" s="292"/>
      <c r="AC45" s="186"/>
      <c r="AD45" s="126"/>
      <c r="AE45" s="126"/>
      <c r="AF45" s="126"/>
      <c r="AG45" s="186"/>
    </row>
    <row r="46" spans="1:37" ht="15.75" thickBot="1" x14ac:dyDescent="0.3">
      <c r="A46" s="185"/>
      <c r="B46" s="207"/>
      <c r="C46" s="233"/>
      <c r="D46" s="233"/>
      <c r="E46" s="233"/>
      <c r="F46" s="233"/>
      <c r="G46" s="272"/>
      <c r="H46" s="233"/>
      <c r="I46" s="233"/>
      <c r="J46" s="272"/>
      <c r="K46" s="233"/>
      <c r="L46" s="233"/>
      <c r="M46" s="272"/>
      <c r="N46" s="184"/>
      <c r="O46" s="184"/>
      <c r="P46" s="126"/>
      <c r="Q46" s="184"/>
      <c r="R46" s="184"/>
      <c r="S46" s="126"/>
      <c r="T46" s="184"/>
      <c r="U46" s="126"/>
      <c r="V46" s="184"/>
      <c r="W46" s="126"/>
      <c r="X46" s="241"/>
      <c r="Y46" s="241"/>
      <c r="Z46" s="236"/>
      <c r="AA46" s="242"/>
      <c r="AB46" s="243"/>
      <c r="AC46" s="207"/>
      <c r="AD46" s="184"/>
      <c r="AE46" s="184"/>
      <c r="AF46" s="184"/>
      <c r="AG46" s="207"/>
    </row>
    <row r="47" spans="1:37" ht="24.95" customHeight="1" x14ac:dyDescent="0.25">
      <c r="A47" s="185"/>
      <c r="B47" s="640" t="s">
        <v>156</v>
      </c>
      <c r="C47" s="641"/>
      <c r="D47" s="641"/>
      <c r="E47" s="641"/>
      <c r="F47" s="641"/>
      <c r="G47" s="641"/>
      <c r="H47" s="641"/>
      <c r="I47" s="641"/>
      <c r="J47" s="641"/>
      <c r="K47" s="641"/>
      <c r="L47" s="641"/>
      <c r="M47" s="256"/>
      <c r="N47" s="199"/>
      <c r="O47" s="199"/>
      <c r="P47" s="199"/>
      <c r="Q47" s="257"/>
      <c r="R47" s="257"/>
      <c r="S47" s="257"/>
      <c r="T47" s="258"/>
      <c r="U47" s="259"/>
      <c r="V47" s="258"/>
      <c r="W47" s="259"/>
      <c r="X47" s="258"/>
      <c r="Y47" s="258"/>
      <c r="Z47" s="259"/>
      <c r="AA47" s="260"/>
      <c r="AB47" s="258"/>
      <c r="AC47" s="258"/>
      <c r="AD47" s="258"/>
      <c r="AE47" s="258"/>
      <c r="AF47" s="258"/>
      <c r="AG47" s="258"/>
      <c r="AH47" s="261"/>
      <c r="AI47" s="261"/>
      <c r="AJ47" s="261"/>
      <c r="AK47" s="262"/>
    </row>
    <row r="48" spans="1:37" ht="15.75" x14ac:dyDescent="0.25">
      <c r="A48" s="185"/>
      <c r="B48" s="206"/>
      <c r="C48" s="207"/>
      <c r="D48" s="207"/>
      <c r="E48" s="207"/>
      <c r="F48" s="207"/>
      <c r="G48" s="186"/>
      <c r="H48" s="207"/>
      <c r="I48" s="207"/>
      <c r="J48" s="186"/>
      <c r="K48" s="207"/>
      <c r="L48" s="207"/>
      <c r="M48" s="186"/>
      <c r="N48" s="207"/>
      <c r="O48" s="207"/>
      <c r="P48" s="186"/>
      <c r="Q48" s="207"/>
      <c r="R48" s="207"/>
      <c r="S48" s="186"/>
      <c r="T48" s="207"/>
      <c r="U48" s="186"/>
      <c r="V48" s="207"/>
      <c r="W48" s="186"/>
      <c r="X48" s="207"/>
      <c r="Y48" s="207"/>
      <c r="Z48" s="186"/>
      <c r="AA48" s="208"/>
      <c r="AB48" s="207"/>
      <c r="AC48" s="207"/>
      <c r="AD48" s="278"/>
      <c r="AE48" s="278"/>
      <c r="AF48" s="278"/>
      <c r="AG48" s="207"/>
      <c r="AH48" s="210"/>
      <c r="AI48" s="210"/>
      <c r="AJ48" s="210"/>
      <c r="AK48" s="211"/>
    </row>
    <row r="49" spans="1:37" x14ac:dyDescent="0.25">
      <c r="A49" s="185"/>
      <c r="B49" s="206"/>
      <c r="C49" s="207"/>
      <c r="D49" s="207"/>
      <c r="E49" s="207"/>
      <c r="F49" s="207"/>
      <c r="G49" s="186"/>
      <c r="H49" s="207"/>
      <c r="I49" s="207"/>
      <c r="J49" s="186"/>
      <c r="K49" s="207"/>
      <c r="L49" s="207"/>
      <c r="M49" s="186"/>
      <c r="N49" s="207"/>
      <c r="O49" s="207"/>
      <c r="P49" s="186"/>
      <c r="Q49" s="207"/>
      <c r="R49" s="207"/>
      <c r="S49" s="186"/>
      <c r="T49" s="207"/>
      <c r="U49" s="186"/>
      <c r="V49" s="207"/>
      <c r="W49" s="186"/>
      <c r="X49" s="207"/>
      <c r="Y49" s="207"/>
      <c r="Z49" s="186"/>
      <c r="AA49" s="208"/>
      <c r="AB49" s="207"/>
      <c r="AC49" s="207"/>
      <c r="AD49" s="207"/>
      <c r="AE49" s="207"/>
      <c r="AF49" s="207"/>
      <c r="AG49" s="207"/>
      <c r="AH49" s="210"/>
      <c r="AI49" s="210"/>
      <c r="AJ49" s="210"/>
      <c r="AK49" s="211"/>
    </row>
    <row r="50" spans="1:37" ht="15" customHeight="1" x14ac:dyDescent="0.25">
      <c r="A50" s="185"/>
      <c r="B50" s="206"/>
      <c r="C50" s="207"/>
      <c r="D50" s="207"/>
      <c r="E50" s="207"/>
      <c r="F50" s="207"/>
      <c r="G50" s="186"/>
      <c r="H50" s="207"/>
      <c r="I50" s="207"/>
      <c r="J50" s="186"/>
      <c r="K50" s="207"/>
      <c r="L50" s="207"/>
      <c r="M50" s="186"/>
      <c r="N50" s="642" t="s">
        <v>297</v>
      </c>
      <c r="O50" s="642"/>
      <c r="P50" s="283"/>
      <c r="Q50" s="642" t="s">
        <v>268</v>
      </c>
      <c r="R50" s="642"/>
      <c r="S50" s="283"/>
      <c r="T50" s="720" t="s">
        <v>298</v>
      </c>
      <c r="U50" s="739"/>
      <c r="V50" s="721"/>
      <c r="W50" s="283"/>
      <c r="X50" s="642" t="s">
        <v>269</v>
      </c>
      <c r="Y50" s="642"/>
      <c r="Z50" s="272"/>
      <c r="AA50" s="642" t="s">
        <v>237</v>
      </c>
      <c r="AB50" s="642"/>
      <c r="AC50" s="207"/>
      <c r="AD50" s="810" t="s">
        <v>148</v>
      </c>
      <c r="AE50" s="810"/>
      <c r="AF50" s="810"/>
      <c r="AG50" s="810"/>
      <c r="AH50" s="810"/>
      <c r="AI50" s="810"/>
      <c r="AJ50" s="810"/>
      <c r="AK50" s="211"/>
    </row>
    <row r="51" spans="1:37" ht="35.1" customHeight="1" x14ac:dyDescent="0.25">
      <c r="A51" s="185"/>
      <c r="B51" s="206"/>
      <c r="C51" s="207"/>
      <c r="D51" s="207"/>
      <c r="E51" s="207"/>
      <c r="F51" s="207"/>
      <c r="G51" s="186"/>
      <c r="H51" s="207"/>
      <c r="I51" s="207"/>
      <c r="J51" s="186"/>
      <c r="K51" s="207"/>
      <c r="L51" s="207"/>
      <c r="M51" s="186"/>
      <c r="N51" s="642"/>
      <c r="O51" s="642"/>
      <c r="P51" s="283"/>
      <c r="Q51" s="642"/>
      <c r="R51" s="642"/>
      <c r="S51" s="283"/>
      <c r="T51" s="722"/>
      <c r="U51" s="740"/>
      <c r="V51" s="723"/>
      <c r="W51" s="283"/>
      <c r="X51" s="642"/>
      <c r="Y51" s="642"/>
      <c r="Z51" s="272"/>
      <c r="AA51" s="642"/>
      <c r="AB51" s="642"/>
      <c r="AC51" s="207"/>
      <c r="AD51" s="810"/>
      <c r="AE51" s="810"/>
      <c r="AF51" s="810"/>
      <c r="AG51" s="810"/>
      <c r="AH51" s="810"/>
      <c r="AI51" s="810"/>
      <c r="AJ51" s="810"/>
      <c r="AK51" s="211"/>
    </row>
    <row r="52" spans="1:37" ht="3.95" customHeight="1" x14ac:dyDescent="0.25">
      <c r="A52" s="185"/>
      <c r="B52" s="206"/>
      <c r="C52" s="207"/>
      <c r="D52" s="207"/>
      <c r="E52" s="207"/>
      <c r="F52" s="207"/>
      <c r="G52" s="186"/>
      <c r="H52" s="207"/>
      <c r="I52" s="207"/>
      <c r="J52" s="186"/>
      <c r="K52" s="207"/>
      <c r="L52" s="207"/>
      <c r="M52" s="186"/>
      <c r="N52" s="233"/>
      <c r="O52" s="233"/>
      <c r="P52" s="272"/>
      <c r="Q52" s="233"/>
      <c r="R52" s="233"/>
      <c r="S52" s="272"/>
      <c r="T52" s="233"/>
      <c r="U52" s="272"/>
      <c r="V52" s="233"/>
      <c r="W52" s="272"/>
      <c r="X52" s="233"/>
      <c r="Y52" s="233"/>
      <c r="Z52" s="272"/>
      <c r="AA52" s="213"/>
      <c r="AB52" s="221"/>
      <c r="AC52" s="207"/>
      <c r="AD52" s="285"/>
      <c r="AE52" s="285"/>
      <c r="AF52" s="285"/>
      <c r="AG52" s="207"/>
      <c r="AH52" s="210"/>
      <c r="AI52" s="210"/>
      <c r="AJ52" s="210"/>
      <c r="AK52" s="211"/>
    </row>
    <row r="53" spans="1:37" ht="50.1" customHeight="1" x14ac:dyDescent="0.25">
      <c r="A53" s="185"/>
      <c r="B53" s="206"/>
      <c r="C53" s="793" t="s">
        <v>299</v>
      </c>
      <c r="D53" s="793"/>
      <c r="E53" s="793"/>
      <c r="F53" s="793"/>
      <c r="G53" s="272"/>
      <c r="H53" s="807" t="s">
        <v>203</v>
      </c>
      <c r="I53" s="808"/>
      <c r="J53" s="808"/>
      <c r="K53" s="808"/>
      <c r="L53" s="809"/>
      <c r="M53" s="272"/>
      <c r="N53" s="747">
        <v>2</v>
      </c>
      <c r="O53" s="748"/>
      <c r="P53" s="126"/>
      <c r="Q53" s="785"/>
      <c r="R53" s="786"/>
      <c r="S53" s="126"/>
      <c r="T53" s="751">
        <f t="shared" ref="T53:T58" si="2">Q53*N53</f>
        <v>0</v>
      </c>
      <c r="U53" s="752"/>
      <c r="V53" s="753"/>
      <c r="W53" s="126"/>
      <c r="X53" s="754"/>
      <c r="Y53" s="755"/>
      <c r="Z53" s="126"/>
      <c r="AA53" s="754"/>
      <c r="AB53" s="792"/>
      <c r="AC53" s="207"/>
      <c r="AD53" s="358"/>
      <c r="AE53" s="358"/>
      <c r="AF53" s="360" t="s">
        <v>147</v>
      </c>
      <c r="AG53" s="359"/>
      <c r="AH53" s="360" t="s">
        <v>154</v>
      </c>
      <c r="AI53" s="210"/>
      <c r="AJ53" s="360" t="s">
        <v>155</v>
      </c>
      <c r="AK53" s="211"/>
    </row>
    <row r="54" spans="1:37" ht="50.1" customHeight="1" x14ac:dyDescent="0.25">
      <c r="A54" s="185"/>
      <c r="B54" s="206"/>
      <c r="C54" s="794"/>
      <c r="D54" s="794"/>
      <c r="E54" s="794"/>
      <c r="F54" s="794"/>
      <c r="G54" s="272"/>
      <c r="H54" s="801" t="s">
        <v>216</v>
      </c>
      <c r="I54" s="797"/>
      <c r="J54" s="797"/>
      <c r="K54" s="797"/>
      <c r="L54" s="798"/>
      <c r="M54" s="272"/>
      <c r="N54" s="778">
        <v>2</v>
      </c>
      <c r="O54" s="779"/>
      <c r="P54" s="126"/>
      <c r="Q54" s="788"/>
      <c r="R54" s="789"/>
      <c r="S54" s="126"/>
      <c r="T54" s="782">
        <f t="shared" si="2"/>
        <v>0</v>
      </c>
      <c r="U54" s="783"/>
      <c r="V54" s="784"/>
      <c r="W54" s="126"/>
      <c r="X54" s="161" t="str">
        <f>IFERROR(T53/T54,"")</f>
        <v/>
      </c>
      <c r="Y54" s="97" t="s">
        <v>312</v>
      </c>
      <c r="Z54" s="236"/>
      <c r="AA54" s="99">
        <f>IFERROR(T53-T54,"")</f>
        <v>0</v>
      </c>
      <c r="AB54" s="98" t="s">
        <v>314</v>
      </c>
      <c r="AC54" s="207"/>
      <c r="AD54" s="431" t="s">
        <v>8</v>
      </c>
      <c r="AE54" s="320"/>
      <c r="AF54" s="432">
        <f>2*K18</f>
        <v>343.38</v>
      </c>
      <c r="AG54" s="364"/>
      <c r="AH54" s="433">
        <f>2*K16</f>
        <v>174.48</v>
      </c>
      <c r="AI54" s="434"/>
      <c r="AJ54" s="433">
        <f>2*K18</f>
        <v>343.38</v>
      </c>
      <c r="AK54" s="211"/>
    </row>
    <row r="55" spans="1:37" ht="50.1" customHeight="1" x14ac:dyDescent="0.25">
      <c r="A55" s="185"/>
      <c r="B55" s="206"/>
      <c r="C55" s="793" t="s">
        <v>300</v>
      </c>
      <c r="D55" s="793"/>
      <c r="E55" s="793"/>
      <c r="F55" s="793"/>
      <c r="G55" s="272"/>
      <c r="H55" s="795" t="s">
        <v>152</v>
      </c>
      <c r="I55" s="768" t="s">
        <v>209</v>
      </c>
      <c r="J55" s="769"/>
      <c r="K55" s="769"/>
      <c r="L55" s="770"/>
      <c r="M55" s="272"/>
      <c r="N55" s="771">
        <v>2</v>
      </c>
      <c r="O55" s="772"/>
      <c r="P55" s="126"/>
      <c r="Q55" s="790"/>
      <c r="R55" s="791"/>
      <c r="S55" s="126"/>
      <c r="T55" s="775">
        <f t="shared" si="2"/>
        <v>0</v>
      </c>
      <c r="U55" s="776"/>
      <c r="V55" s="777"/>
      <c r="W55" s="126"/>
      <c r="X55" s="756"/>
      <c r="Y55" s="767"/>
      <c r="Z55" s="126"/>
      <c r="AA55" s="756"/>
      <c r="AB55" s="757"/>
      <c r="AC55" s="207"/>
      <c r="AD55" s="369" t="s">
        <v>38</v>
      </c>
      <c r="AE55" s="320"/>
      <c r="AF55" s="370">
        <f>2*Q18</f>
        <v>297.54000000000002</v>
      </c>
      <c r="AG55" s="364"/>
      <c r="AH55" s="371">
        <f>2*Q16</f>
        <v>150.9</v>
      </c>
      <c r="AI55" s="434"/>
      <c r="AJ55" s="371">
        <f>2*Q18</f>
        <v>297.54000000000002</v>
      </c>
      <c r="AK55" s="211"/>
    </row>
    <row r="56" spans="1:37" ht="50.1" customHeight="1" x14ac:dyDescent="0.25">
      <c r="A56" s="185"/>
      <c r="B56" s="206"/>
      <c r="C56" s="793"/>
      <c r="D56" s="793"/>
      <c r="E56" s="793"/>
      <c r="F56" s="793"/>
      <c r="G56" s="272"/>
      <c r="H56" s="796"/>
      <c r="I56" s="797" t="s">
        <v>219</v>
      </c>
      <c r="J56" s="797"/>
      <c r="K56" s="797"/>
      <c r="L56" s="798"/>
      <c r="M56" s="272"/>
      <c r="N56" s="787">
        <v>2</v>
      </c>
      <c r="O56" s="779"/>
      <c r="P56" s="126"/>
      <c r="Q56" s="788"/>
      <c r="R56" s="789"/>
      <c r="S56" s="126"/>
      <c r="T56" s="764">
        <f t="shared" si="2"/>
        <v>0</v>
      </c>
      <c r="U56" s="765"/>
      <c r="V56" s="766"/>
      <c r="W56" s="126"/>
      <c r="X56" s="162" t="str">
        <f>IFERROR(T55/T56,"")</f>
        <v/>
      </c>
      <c r="Y56" s="97" t="s">
        <v>316</v>
      </c>
      <c r="Z56" s="236"/>
      <c r="AA56" s="100">
        <f>T55-T56</f>
        <v>0</v>
      </c>
      <c r="AB56" s="98" t="s">
        <v>314</v>
      </c>
      <c r="AC56" s="207"/>
      <c r="AD56" s="803" t="s">
        <v>243</v>
      </c>
      <c r="AE56" s="435"/>
      <c r="AF56" s="805">
        <f>AF54-AF55</f>
        <v>45.839999999999975</v>
      </c>
      <c r="AG56" s="375"/>
      <c r="AH56" s="806">
        <f>AH54-AH55</f>
        <v>23.579999999999984</v>
      </c>
      <c r="AI56" s="436"/>
      <c r="AJ56" s="806">
        <f>AJ54-AJ55</f>
        <v>45.839999999999975</v>
      </c>
      <c r="AK56" s="211"/>
    </row>
    <row r="57" spans="1:37" ht="50.1" customHeight="1" x14ac:dyDescent="0.25">
      <c r="A57" s="185"/>
      <c r="B57" s="206"/>
      <c r="C57" s="793"/>
      <c r="D57" s="793"/>
      <c r="E57" s="793"/>
      <c r="F57" s="793"/>
      <c r="G57" s="272"/>
      <c r="H57" s="795" t="s">
        <v>153</v>
      </c>
      <c r="I57" s="768" t="s">
        <v>203</v>
      </c>
      <c r="J57" s="769"/>
      <c r="K57" s="769"/>
      <c r="L57" s="770"/>
      <c r="M57" s="272"/>
      <c r="N57" s="771">
        <v>2</v>
      </c>
      <c r="O57" s="772"/>
      <c r="P57" s="126"/>
      <c r="Q57" s="790"/>
      <c r="R57" s="791"/>
      <c r="S57" s="126"/>
      <c r="T57" s="775">
        <f t="shared" si="2"/>
        <v>0</v>
      </c>
      <c r="U57" s="776"/>
      <c r="V57" s="777"/>
      <c r="W57" s="126"/>
      <c r="X57" s="756"/>
      <c r="Y57" s="767"/>
      <c r="Z57" s="126"/>
      <c r="AA57" s="756"/>
      <c r="AB57" s="757"/>
      <c r="AC57" s="207"/>
      <c r="AD57" s="804"/>
      <c r="AE57" s="437"/>
      <c r="AF57" s="805"/>
      <c r="AG57" s="375"/>
      <c r="AH57" s="806"/>
      <c r="AI57" s="436"/>
      <c r="AJ57" s="806"/>
      <c r="AK57" s="211"/>
    </row>
    <row r="58" spans="1:37" ht="50.1" customHeight="1" x14ac:dyDescent="0.25">
      <c r="A58" s="185"/>
      <c r="B58" s="206"/>
      <c r="C58" s="793"/>
      <c r="D58" s="793"/>
      <c r="E58" s="793"/>
      <c r="F58" s="793"/>
      <c r="G58" s="272"/>
      <c r="H58" s="796"/>
      <c r="I58" s="758" t="s">
        <v>216</v>
      </c>
      <c r="J58" s="758"/>
      <c r="K58" s="758"/>
      <c r="L58" s="759"/>
      <c r="M58" s="272"/>
      <c r="N58" s="760">
        <v>2</v>
      </c>
      <c r="O58" s="761"/>
      <c r="P58" s="126"/>
      <c r="Q58" s="811"/>
      <c r="R58" s="812"/>
      <c r="S58" s="126"/>
      <c r="T58" s="764">
        <f t="shared" si="2"/>
        <v>0</v>
      </c>
      <c r="U58" s="765"/>
      <c r="V58" s="766"/>
      <c r="W58" s="126"/>
      <c r="X58" s="163" t="str">
        <f>IFERROR(T57/T58,"")</f>
        <v/>
      </c>
      <c r="Y58" s="97" t="s">
        <v>316</v>
      </c>
      <c r="Z58" s="236"/>
      <c r="AA58" s="101">
        <f>T57-T58</f>
        <v>0</v>
      </c>
      <c r="AB58" s="98" t="s">
        <v>314</v>
      </c>
      <c r="AC58" s="207"/>
      <c r="AD58" s="210"/>
      <c r="AE58" s="210"/>
      <c r="AF58" s="210"/>
      <c r="AG58" s="210"/>
      <c r="AH58" s="210"/>
      <c r="AI58" s="210"/>
      <c r="AJ58" s="210"/>
      <c r="AK58" s="211"/>
    </row>
    <row r="59" spans="1:37" ht="15" customHeight="1" x14ac:dyDescent="0.25">
      <c r="A59" s="185"/>
      <c r="B59" s="206"/>
      <c r="C59" s="233"/>
      <c r="D59" s="233"/>
      <c r="E59" s="233"/>
      <c r="F59" s="233"/>
      <c r="G59" s="272"/>
      <c r="H59" s="233"/>
      <c r="I59" s="233"/>
      <c r="J59" s="272"/>
      <c r="K59" s="233"/>
      <c r="L59" s="233"/>
      <c r="M59" s="272"/>
      <c r="N59" s="184"/>
      <c r="O59" s="17"/>
      <c r="P59" s="85"/>
      <c r="Q59" s="184"/>
      <c r="R59" s="184"/>
      <c r="S59" s="126"/>
      <c r="T59" s="184"/>
      <c r="U59" s="126"/>
      <c r="V59" s="184"/>
      <c r="W59" s="126"/>
      <c r="X59" s="241"/>
      <c r="Y59" s="241"/>
      <c r="Z59" s="236"/>
      <c r="AA59" s="242"/>
      <c r="AB59" s="243"/>
      <c r="AC59" s="207"/>
      <c r="AD59" s="184"/>
      <c r="AE59" s="184"/>
      <c r="AF59" s="184"/>
      <c r="AG59" s="207"/>
      <c r="AH59" s="210"/>
      <c r="AI59" s="210"/>
      <c r="AJ59" s="210"/>
      <c r="AK59" s="211"/>
    </row>
    <row r="60" spans="1:37" ht="15" customHeight="1" thickBot="1" x14ac:dyDescent="0.3">
      <c r="A60" s="186"/>
      <c r="B60" s="274"/>
      <c r="C60" s="246"/>
      <c r="D60" s="246"/>
      <c r="E60" s="246"/>
      <c r="F60" s="246"/>
      <c r="G60" s="246"/>
      <c r="H60" s="246"/>
      <c r="I60" s="246"/>
      <c r="J60" s="246"/>
      <c r="K60" s="246"/>
      <c r="L60" s="246"/>
      <c r="M60" s="246"/>
      <c r="N60" s="84"/>
      <c r="O60" s="84"/>
      <c r="P60" s="84"/>
      <c r="Q60" s="84"/>
      <c r="R60" s="84"/>
      <c r="S60" s="84"/>
      <c r="T60" s="84"/>
      <c r="U60" s="84"/>
      <c r="V60" s="84"/>
      <c r="W60" s="84"/>
      <c r="X60" s="248"/>
      <c r="Y60" s="248"/>
      <c r="Z60" s="248"/>
      <c r="AA60" s="275"/>
      <c r="AB60" s="276"/>
      <c r="AC60" s="277"/>
      <c r="AD60" s="84"/>
      <c r="AE60" s="84"/>
      <c r="AF60" s="84"/>
      <c r="AG60" s="277"/>
      <c r="AH60" s="252"/>
      <c r="AI60" s="252"/>
      <c r="AJ60" s="252"/>
      <c r="AK60" s="253"/>
    </row>
    <row r="61" spans="1:37" x14ac:dyDescent="0.25">
      <c r="A61" s="186"/>
      <c r="B61" s="186"/>
      <c r="C61" s="272"/>
      <c r="D61" s="272"/>
      <c r="E61" s="272"/>
      <c r="F61" s="272"/>
      <c r="G61" s="272"/>
      <c r="H61" s="272"/>
      <c r="I61" s="272"/>
      <c r="J61" s="272"/>
      <c r="K61" s="272"/>
      <c r="L61" s="272"/>
      <c r="M61" s="272"/>
      <c r="N61" s="126"/>
      <c r="O61" s="126"/>
      <c r="P61" s="126"/>
      <c r="Q61" s="126"/>
      <c r="R61" s="126"/>
      <c r="S61" s="126"/>
      <c r="T61" s="126"/>
      <c r="U61" s="126"/>
      <c r="V61" s="126"/>
      <c r="W61" s="126"/>
      <c r="X61" s="236"/>
      <c r="Y61" s="236"/>
      <c r="Z61" s="236"/>
      <c r="AA61" s="254"/>
      <c r="AB61" s="292"/>
      <c r="AC61" s="186"/>
      <c r="AD61" s="126"/>
      <c r="AE61" s="126"/>
      <c r="AF61" s="126"/>
      <c r="AG61" s="186"/>
    </row>
    <row r="62" spans="1:37" x14ac:dyDescent="0.25">
      <c r="A62" s="186"/>
      <c r="B62" s="186"/>
      <c r="C62" s="272"/>
      <c r="D62" s="272"/>
      <c r="E62" s="272"/>
      <c r="F62" s="272"/>
      <c r="G62" s="272"/>
      <c r="H62" s="272"/>
      <c r="I62" s="272"/>
      <c r="J62" s="272"/>
      <c r="K62" s="272"/>
      <c r="L62" s="272"/>
      <c r="M62" s="272"/>
      <c r="N62" s="126"/>
      <c r="O62" s="126"/>
      <c r="P62" s="126"/>
      <c r="Q62" s="126"/>
      <c r="R62" s="126"/>
      <c r="S62" s="126"/>
      <c r="T62" s="126"/>
      <c r="U62" s="126"/>
      <c r="V62" s="126"/>
      <c r="W62" s="126"/>
      <c r="X62" s="236"/>
      <c r="Y62" s="236"/>
      <c r="Z62" s="236"/>
      <c r="AA62" s="254"/>
      <c r="AB62" s="292"/>
      <c r="AC62" s="186"/>
      <c r="AD62" s="126"/>
      <c r="AE62" s="126"/>
      <c r="AF62" s="126"/>
      <c r="AG62" s="186"/>
    </row>
    <row r="63" spans="1:37" ht="15.75" thickBot="1" x14ac:dyDescent="0.3">
      <c r="A63" s="186"/>
      <c r="B63" s="186"/>
      <c r="C63" s="272"/>
      <c r="D63" s="272"/>
      <c r="E63" s="272"/>
      <c r="F63" s="272"/>
      <c r="G63" s="272"/>
      <c r="H63" s="272"/>
      <c r="I63" s="272"/>
      <c r="J63" s="272"/>
      <c r="K63" s="272"/>
      <c r="L63" s="272"/>
      <c r="M63" s="272"/>
      <c r="N63" s="126"/>
      <c r="O63" s="126"/>
      <c r="P63" s="126"/>
      <c r="Q63" s="126"/>
      <c r="R63" s="126"/>
      <c r="S63" s="126"/>
      <c r="T63" s="126"/>
      <c r="U63" s="126"/>
      <c r="V63" s="126"/>
      <c r="W63" s="126"/>
      <c r="X63" s="236"/>
      <c r="Y63" s="236"/>
      <c r="Z63" s="236"/>
      <c r="AA63" s="254"/>
      <c r="AB63" s="292"/>
      <c r="AC63" s="186"/>
      <c r="AD63" s="126"/>
      <c r="AE63" s="126"/>
      <c r="AF63" s="126"/>
      <c r="AG63" s="186"/>
    </row>
    <row r="64" spans="1:37" ht="24.95" customHeight="1" x14ac:dyDescent="0.25">
      <c r="A64" s="185"/>
      <c r="B64" s="640" t="s">
        <v>43</v>
      </c>
      <c r="C64" s="641"/>
      <c r="D64" s="641"/>
      <c r="E64" s="641"/>
      <c r="F64" s="641"/>
      <c r="G64" s="641"/>
      <c r="H64" s="641"/>
      <c r="I64" s="641"/>
      <c r="J64" s="641"/>
      <c r="K64" s="641"/>
      <c r="L64" s="641"/>
      <c r="M64" s="256"/>
      <c r="N64" s="199"/>
      <c r="O64" s="199"/>
      <c r="P64" s="199"/>
      <c r="Q64" s="257"/>
      <c r="R64" s="257"/>
      <c r="S64" s="257"/>
      <c r="T64" s="258"/>
      <c r="U64" s="259"/>
      <c r="V64" s="258"/>
      <c r="W64" s="259"/>
      <c r="X64" s="258"/>
      <c r="Y64" s="258"/>
      <c r="Z64" s="259"/>
      <c r="AA64" s="260"/>
      <c r="AB64" s="258"/>
      <c r="AC64" s="258"/>
      <c r="AD64" s="258"/>
      <c r="AE64" s="258"/>
      <c r="AF64" s="258"/>
      <c r="AG64" s="258"/>
      <c r="AH64" s="261"/>
      <c r="AI64" s="261"/>
      <c r="AJ64" s="261"/>
      <c r="AK64" s="262"/>
    </row>
    <row r="65" spans="1:37" ht="15.75" x14ac:dyDescent="0.25">
      <c r="A65" s="186"/>
      <c r="B65" s="206"/>
      <c r="C65" s="207"/>
      <c r="D65" s="207"/>
      <c r="E65" s="207"/>
      <c r="F65" s="207"/>
      <c r="G65" s="186"/>
      <c r="H65" s="207"/>
      <c r="I65" s="207"/>
      <c r="J65" s="186"/>
      <c r="K65" s="207"/>
      <c r="L65" s="207"/>
      <c r="M65" s="186"/>
      <c r="N65" s="207"/>
      <c r="O65" s="207"/>
      <c r="P65" s="186"/>
      <c r="Q65" s="207"/>
      <c r="R65" s="207"/>
      <c r="S65" s="186"/>
      <c r="T65" s="207"/>
      <c r="U65" s="186"/>
      <c r="V65" s="207"/>
      <c r="W65" s="186"/>
      <c r="X65" s="207"/>
      <c r="Y65" s="207"/>
      <c r="Z65" s="186"/>
      <c r="AA65" s="208"/>
      <c r="AB65" s="207"/>
      <c r="AC65" s="207"/>
      <c r="AD65" s="278"/>
      <c r="AE65" s="278"/>
      <c r="AF65" s="278"/>
      <c r="AG65" s="207"/>
      <c r="AH65" s="210"/>
      <c r="AI65" s="210"/>
      <c r="AJ65" s="210"/>
      <c r="AK65" s="211"/>
    </row>
    <row r="66" spans="1:37" x14ac:dyDescent="0.25">
      <c r="A66" s="186"/>
      <c r="B66" s="206"/>
      <c r="C66" s="207"/>
      <c r="D66" s="207"/>
      <c r="E66" s="207"/>
      <c r="F66" s="207"/>
      <c r="G66" s="186"/>
      <c r="H66" s="207"/>
      <c r="I66" s="207"/>
      <c r="J66" s="186"/>
      <c r="K66" s="207"/>
      <c r="L66" s="207"/>
      <c r="M66" s="186"/>
      <c r="N66" s="207"/>
      <c r="O66" s="207"/>
      <c r="P66" s="186"/>
      <c r="Q66" s="207"/>
      <c r="R66" s="207"/>
      <c r="S66" s="186"/>
      <c r="T66" s="207"/>
      <c r="U66" s="186"/>
      <c r="V66" s="207"/>
      <c r="W66" s="186"/>
      <c r="X66" s="207"/>
      <c r="Y66" s="207"/>
      <c r="Z66" s="186"/>
      <c r="AA66" s="208"/>
      <c r="AB66" s="207"/>
      <c r="AC66" s="207"/>
      <c r="AD66" s="207"/>
      <c r="AE66" s="207"/>
      <c r="AF66" s="207"/>
      <c r="AG66" s="207"/>
      <c r="AH66" s="210"/>
      <c r="AI66" s="210"/>
      <c r="AJ66" s="210"/>
      <c r="AK66" s="211"/>
    </row>
    <row r="67" spans="1:37" ht="15" customHeight="1" x14ac:dyDescent="0.25">
      <c r="A67" s="186"/>
      <c r="B67" s="206"/>
      <c r="C67" s="207"/>
      <c r="D67" s="207"/>
      <c r="E67" s="207"/>
      <c r="F67" s="207"/>
      <c r="G67" s="186"/>
      <c r="H67" s="207"/>
      <c r="I67" s="207"/>
      <c r="J67" s="186"/>
      <c r="K67" s="207"/>
      <c r="L67" s="207"/>
      <c r="M67" s="186"/>
      <c r="N67" s="642" t="s">
        <v>297</v>
      </c>
      <c r="O67" s="642"/>
      <c r="P67" s="283"/>
      <c r="Q67" s="642" t="s">
        <v>234</v>
      </c>
      <c r="R67" s="642"/>
      <c r="S67" s="283"/>
      <c r="T67" s="720" t="s">
        <v>236</v>
      </c>
      <c r="U67" s="739"/>
      <c r="V67" s="721"/>
      <c r="W67" s="283"/>
      <c r="X67" s="642" t="s">
        <v>269</v>
      </c>
      <c r="Y67" s="642"/>
      <c r="Z67" s="272"/>
      <c r="AA67" s="642" t="s">
        <v>237</v>
      </c>
      <c r="AB67" s="642"/>
      <c r="AC67" s="207"/>
      <c r="AD67" s="810" t="s">
        <v>148</v>
      </c>
      <c r="AE67" s="810"/>
      <c r="AF67" s="810"/>
      <c r="AG67" s="810"/>
      <c r="AH67" s="810"/>
      <c r="AI67" s="810"/>
      <c r="AJ67" s="810"/>
      <c r="AK67" s="211"/>
    </row>
    <row r="68" spans="1:37" ht="35.1" customHeight="1" x14ac:dyDescent="0.25">
      <c r="A68" s="186"/>
      <c r="B68" s="206"/>
      <c r="C68" s="207"/>
      <c r="D68" s="207"/>
      <c r="E68" s="207"/>
      <c r="F68" s="207"/>
      <c r="G68" s="186"/>
      <c r="H68" s="207"/>
      <c r="I68" s="207"/>
      <c r="J68" s="186"/>
      <c r="K68" s="207"/>
      <c r="L68" s="207"/>
      <c r="M68" s="186"/>
      <c r="N68" s="642"/>
      <c r="O68" s="642"/>
      <c r="P68" s="283"/>
      <c r="Q68" s="642"/>
      <c r="R68" s="642"/>
      <c r="S68" s="283"/>
      <c r="T68" s="722"/>
      <c r="U68" s="740"/>
      <c r="V68" s="723"/>
      <c r="W68" s="283"/>
      <c r="X68" s="642"/>
      <c r="Y68" s="642"/>
      <c r="Z68" s="272"/>
      <c r="AA68" s="642"/>
      <c r="AB68" s="642"/>
      <c r="AC68" s="207"/>
      <c r="AD68" s="810"/>
      <c r="AE68" s="810"/>
      <c r="AF68" s="810"/>
      <c r="AG68" s="810"/>
      <c r="AH68" s="810"/>
      <c r="AI68" s="810"/>
      <c r="AJ68" s="810"/>
      <c r="AK68" s="211"/>
    </row>
    <row r="69" spans="1:37" ht="3.95" customHeight="1" x14ac:dyDescent="0.25">
      <c r="A69" s="186"/>
      <c r="B69" s="206"/>
      <c r="C69" s="207"/>
      <c r="D69" s="207"/>
      <c r="E69" s="207"/>
      <c r="F69" s="207"/>
      <c r="G69" s="186"/>
      <c r="H69" s="207"/>
      <c r="I69" s="207"/>
      <c r="J69" s="186"/>
      <c r="K69" s="207"/>
      <c r="L69" s="207"/>
      <c r="M69" s="186"/>
      <c r="N69" s="233"/>
      <c r="O69" s="233"/>
      <c r="P69" s="272"/>
      <c r="Q69" s="233"/>
      <c r="R69" s="233"/>
      <c r="S69" s="272"/>
      <c r="T69" s="233"/>
      <c r="U69" s="272"/>
      <c r="V69" s="233"/>
      <c r="W69" s="272"/>
      <c r="X69" s="233"/>
      <c r="Y69" s="233"/>
      <c r="Z69" s="272"/>
      <c r="AA69" s="213"/>
      <c r="AB69" s="221"/>
      <c r="AC69" s="207"/>
      <c r="AD69" s="285"/>
      <c r="AE69" s="285"/>
      <c r="AF69" s="285"/>
      <c r="AG69" s="207"/>
      <c r="AH69" s="210"/>
      <c r="AI69" s="210"/>
      <c r="AJ69" s="210"/>
      <c r="AK69" s="211"/>
    </row>
    <row r="70" spans="1:37" ht="50.1" customHeight="1" x14ac:dyDescent="0.25">
      <c r="A70" s="186"/>
      <c r="B70" s="206"/>
      <c r="C70" s="793" t="s">
        <v>157</v>
      </c>
      <c r="D70" s="793"/>
      <c r="E70" s="793"/>
      <c r="F70" s="793"/>
      <c r="G70" s="272"/>
      <c r="H70" s="807" t="s">
        <v>211</v>
      </c>
      <c r="I70" s="808"/>
      <c r="J70" s="808"/>
      <c r="K70" s="808"/>
      <c r="L70" s="809"/>
      <c r="M70" s="272"/>
      <c r="N70" s="747">
        <v>3</v>
      </c>
      <c r="O70" s="748"/>
      <c r="P70" s="126"/>
      <c r="Q70" s="785"/>
      <c r="R70" s="786"/>
      <c r="S70" s="126"/>
      <c r="T70" s="751">
        <f>N70*Q70</f>
        <v>0</v>
      </c>
      <c r="U70" s="752"/>
      <c r="V70" s="753"/>
      <c r="W70" s="126"/>
      <c r="X70" s="754"/>
      <c r="Y70" s="755"/>
      <c r="Z70" s="126"/>
      <c r="AA70" s="754"/>
      <c r="AB70" s="792"/>
      <c r="AC70" s="207"/>
      <c r="AD70" s="358"/>
      <c r="AE70" s="358"/>
      <c r="AF70" s="360" t="s">
        <v>147</v>
      </c>
      <c r="AG70" s="359"/>
      <c r="AH70" s="360" t="s">
        <v>154</v>
      </c>
      <c r="AI70" s="210"/>
      <c r="AJ70" s="360" t="s">
        <v>155</v>
      </c>
      <c r="AK70" s="211"/>
    </row>
    <row r="71" spans="1:37" ht="50.1" customHeight="1" x14ac:dyDescent="0.25">
      <c r="A71" s="186"/>
      <c r="B71" s="206"/>
      <c r="C71" s="794"/>
      <c r="D71" s="794"/>
      <c r="E71" s="794"/>
      <c r="F71" s="794"/>
      <c r="G71" s="272"/>
      <c r="H71" s="801" t="s">
        <v>220</v>
      </c>
      <c r="I71" s="797"/>
      <c r="J71" s="797"/>
      <c r="K71" s="797"/>
      <c r="L71" s="798"/>
      <c r="M71" s="272"/>
      <c r="N71" s="778">
        <v>3</v>
      </c>
      <c r="O71" s="779"/>
      <c r="P71" s="126"/>
      <c r="Q71" s="788"/>
      <c r="R71" s="789"/>
      <c r="S71" s="126"/>
      <c r="T71" s="782">
        <f>Q71*N71</f>
        <v>0</v>
      </c>
      <c r="U71" s="783"/>
      <c r="V71" s="784"/>
      <c r="W71" s="126"/>
      <c r="X71" s="161" t="str">
        <f>IFERROR(T70/T71,"")</f>
        <v/>
      </c>
      <c r="Y71" s="97" t="s">
        <v>312</v>
      </c>
      <c r="Z71" s="236"/>
      <c r="AA71" s="99">
        <f>T70-T71</f>
        <v>0</v>
      </c>
      <c r="AB71" s="98" t="s">
        <v>314</v>
      </c>
      <c r="AC71" s="207"/>
      <c r="AD71" s="431" t="s">
        <v>8</v>
      </c>
      <c r="AE71" s="320"/>
      <c r="AF71" s="432">
        <f>2*K22</f>
        <v>839.42</v>
      </c>
      <c r="AG71" s="364"/>
      <c r="AH71" s="433">
        <f>2*K22</f>
        <v>839.42</v>
      </c>
      <c r="AI71" s="434"/>
      <c r="AJ71" s="433">
        <f>12*K23</f>
        <v>1722.6000000000001</v>
      </c>
      <c r="AK71" s="211"/>
    </row>
    <row r="72" spans="1:37" ht="50.1" customHeight="1" x14ac:dyDescent="0.25">
      <c r="A72" s="186"/>
      <c r="B72" s="206"/>
      <c r="C72" s="793" t="s">
        <v>158</v>
      </c>
      <c r="D72" s="793"/>
      <c r="E72" s="793"/>
      <c r="F72" s="793"/>
      <c r="G72" s="272"/>
      <c r="H72" s="795" t="s">
        <v>159</v>
      </c>
      <c r="I72" s="768" t="s">
        <v>211</v>
      </c>
      <c r="J72" s="769"/>
      <c r="K72" s="769"/>
      <c r="L72" s="770"/>
      <c r="M72" s="271"/>
      <c r="N72" s="771">
        <v>3</v>
      </c>
      <c r="O72" s="772"/>
      <c r="P72" s="126"/>
      <c r="Q72" s="790"/>
      <c r="R72" s="791"/>
      <c r="S72" s="126"/>
      <c r="T72" s="775">
        <f t="shared" ref="T72:T75" si="3">Q72*N72</f>
        <v>0</v>
      </c>
      <c r="U72" s="776"/>
      <c r="V72" s="777"/>
      <c r="W72" s="126"/>
      <c r="X72" s="756"/>
      <c r="Y72" s="767"/>
      <c r="Z72" s="126"/>
      <c r="AA72" s="756"/>
      <c r="AB72" s="757"/>
      <c r="AC72" s="207"/>
      <c r="AD72" s="369" t="s">
        <v>38</v>
      </c>
      <c r="AE72" s="320"/>
      <c r="AF72" s="370">
        <f>2*Q22</f>
        <v>723.96</v>
      </c>
      <c r="AG72" s="364"/>
      <c r="AH72" s="371">
        <f>2*Q22</f>
        <v>723.96</v>
      </c>
      <c r="AI72" s="434"/>
      <c r="AJ72" s="371">
        <f>12*Q23</f>
        <v>1486.44</v>
      </c>
      <c r="AK72" s="211"/>
    </row>
    <row r="73" spans="1:37" ht="50.1" customHeight="1" x14ac:dyDescent="0.25">
      <c r="A73" s="186"/>
      <c r="B73" s="206"/>
      <c r="C73" s="793"/>
      <c r="D73" s="793"/>
      <c r="E73" s="793"/>
      <c r="F73" s="793"/>
      <c r="G73" s="272"/>
      <c r="H73" s="796"/>
      <c r="I73" s="797" t="s">
        <v>220</v>
      </c>
      <c r="J73" s="797"/>
      <c r="K73" s="797"/>
      <c r="L73" s="798"/>
      <c r="M73" s="271"/>
      <c r="N73" s="787">
        <v>3</v>
      </c>
      <c r="O73" s="779"/>
      <c r="P73" s="126"/>
      <c r="Q73" s="788"/>
      <c r="R73" s="789"/>
      <c r="S73" s="126"/>
      <c r="T73" s="764">
        <f t="shared" si="3"/>
        <v>0</v>
      </c>
      <c r="U73" s="765"/>
      <c r="V73" s="766"/>
      <c r="W73" s="126"/>
      <c r="X73" s="162" t="str">
        <f>IFERROR(T72/T73,"")</f>
        <v/>
      </c>
      <c r="Y73" s="97" t="s">
        <v>317</v>
      </c>
      <c r="Z73" s="236"/>
      <c r="AA73" s="100">
        <f>T72-T73</f>
        <v>0</v>
      </c>
      <c r="AB73" s="98" t="s">
        <v>314</v>
      </c>
      <c r="AC73" s="207"/>
      <c r="AD73" s="803" t="s">
        <v>243</v>
      </c>
      <c r="AE73" s="435"/>
      <c r="AF73" s="805">
        <f>AF71-AF72</f>
        <v>115.45999999999992</v>
      </c>
      <c r="AG73" s="375"/>
      <c r="AH73" s="806">
        <f>AH71-AH72</f>
        <v>115.45999999999992</v>
      </c>
      <c r="AI73" s="436"/>
      <c r="AJ73" s="806">
        <f>AJ71-AJ72</f>
        <v>236.16000000000008</v>
      </c>
      <c r="AK73" s="211"/>
    </row>
    <row r="74" spans="1:37" ht="50.1" customHeight="1" x14ac:dyDescent="0.25">
      <c r="A74" s="186"/>
      <c r="B74" s="206"/>
      <c r="C74" s="793"/>
      <c r="D74" s="793"/>
      <c r="E74" s="793"/>
      <c r="F74" s="793"/>
      <c r="G74" s="272"/>
      <c r="H74" s="795" t="s">
        <v>146</v>
      </c>
      <c r="I74" s="768" t="s">
        <v>207</v>
      </c>
      <c r="J74" s="769"/>
      <c r="K74" s="769"/>
      <c r="L74" s="770"/>
      <c r="M74" s="271"/>
      <c r="N74" s="771">
        <v>3</v>
      </c>
      <c r="O74" s="772"/>
      <c r="P74" s="126"/>
      <c r="Q74" s="790"/>
      <c r="R74" s="791"/>
      <c r="S74" s="126"/>
      <c r="T74" s="775">
        <f t="shared" si="3"/>
        <v>0</v>
      </c>
      <c r="U74" s="776"/>
      <c r="V74" s="777"/>
      <c r="W74" s="126"/>
      <c r="X74" s="756"/>
      <c r="Y74" s="767"/>
      <c r="Z74" s="126"/>
      <c r="AA74" s="756"/>
      <c r="AB74" s="757"/>
      <c r="AC74" s="207"/>
      <c r="AD74" s="804"/>
      <c r="AE74" s="437"/>
      <c r="AF74" s="805"/>
      <c r="AG74" s="375"/>
      <c r="AH74" s="806"/>
      <c r="AI74" s="436"/>
      <c r="AJ74" s="806"/>
      <c r="AK74" s="211"/>
    </row>
    <row r="75" spans="1:37" ht="50.1" customHeight="1" x14ac:dyDescent="0.25">
      <c r="A75" s="186"/>
      <c r="B75" s="206"/>
      <c r="C75" s="793"/>
      <c r="D75" s="793"/>
      <c r="E75" s="793"/>
      <c r="F75" s="793"/>
      <c r="G75" s="272"/>
      <c r="H75" s="796"/>
      <c r="I75" s="758" t="s">
        <v>218</v>
      </c>
      <c r="J75" s="758"/>
      <c r="K75" s="758"/>
      <c r="L75" s="759"/>
      <c r="M75" s="271"/>
      <c r="N75" s="760">
        <v>3</v>
      </c>
      <c r="O75" s="761"/>
      <c r="P75" s="126"/>
      <c r="Q75" s="811"/>
      <c r="R75" s="812"/>
      <c r="S75" s="126"/>
      <c r="T75" s="764">
        <f t="shared" si="3"/>
        <v>0</v>
      </c>
      <c r="U75" s="765"/>
      <c r="V75" s="766"/>
      <c r="W75" s="126"/>
      <c r="X75" s="163" t="str">
        <f>IFERROR(T74/T75,"")</f>
        <v/>
      </c>
      <c r="Y75" s="97" t="s">
        <v>316</v>
      </c>
      <c r="Z75" s="236"/>
      <c r="AA75" s="101">
        <f>T74-T75</f>
        <v>0</v>
      </c>
      <c r="AB75" s="98" t="s">
        <v>314</v>
      </c>
      <c r="AC75" s="207"/>
      <c r="AD75" s="286"/>
      <c r="AE75" s="288"/>
      <c r="AF75" s="286"/>
      <c r="AG75" s="207"/>
      <c r="AH75" s="210"/>
      <c r="AI75" s="441">
        <f>AD74-AF74</f>
        <v>0</v>
      </c>
      <c r="AJ75" s="210"/>
      <c r="AK75" s="211"/>
    </row>
    <row r="76" spans="1:37" x14ac:dyDescent="0.25">
      <c r="A76" s="186"/>
      <c r="B76" s="206"/>
      <c r="C76" s="233"/>
      <c r="D76" s="233"/>
      <c r="E76" s="233"/>
      <c r="F76" s="233"/>
      <c r="G76" s="272"/>
      <c r="H76" s="233"/>
      <c r="I76" s="233"/>
      <c r="J76" s="272"/>
      <c r="K76" s="233"/>
      <c r="L76" s="233"/>
      <c r="M76" s="272"/>
      <c r="N76" s="184"/>
      <c r="O76" s="17"/>
      <c r="P76" s="85"/>
      <c r="Q76" s="184"/>
      <c r="R76" s="184"/>
      <c r="S76" s="126"/>
      <c r="T76" s="184"/>
      <c r="U76" s="126"/>
      <c r="V76" s="184"/>
      <c r="W76" s="126"/>
      <c r="X76" s="241"/>
      <c r="Y76" s="241"/>
      <c r="Z76" s="236"/>
      <c r="AA76" s="242"/>
      <c r="AB76" s="243"/>
      <c r="AC76" s="207"/>
      <c r="AD76" s="126"/>
      <c r="AE76" s="126"/>
      <c r="AF76" s="126"/>
      <c r="AG76" s="207"/>
      <c r="AH76" s="210"/>
      <c r="AI76" s="210"/>
      <c r="AJ76" s="210"/>
      <c r="AK76" s="211"/>
    </row>
    <row r="77" spans="1:37" ht="15.75" thickBot="1" x14ac:dyDescent="0.3">
      <c r="A77" s="186"/>
      <c r="B77" s="274"/>
      <c r="C77" s="246"/>
      <c r="D77" s="246"/>
      <c r="E77" s="246"/>
      <c r="F77" s="246"/>
      <c r="G77" s="246"/>
      <c r="H77" s="246"/>
      <c r="I77" s="246"/>
      <c r="J77" s="246"/>
      <c r="K77" s="246"/>
      <c r="L77" s="246"/>
      <c r="M77" s="246"/>
      <c r="N77" s="84"/>
      <c r="O77" s="84"/>
      <c r="P77" s="84"/>
      <c r="Q77" s="84"/>
      <c r="R77" s="84"/>
      <c r="S77" s="84"/>
      <c r="T77" s="84"/>
      <c r="U77" s="84"/>
      <c r="V77" s="84"/>
      <c r="W77" s="84"/>
      <c r="X77" s="248"/>
      <c r="Y77" s="248"/>
      <c r="Z77" s="248"/>
      <c r="AA77" s="275"/>
      <c r="AB77" s="276"/>
      <c r="AC77" s="277"/>
      <c r="AD77" s="84"/>
      <c r="AE77" s="84"/>
      <c r="AF77" s="84"/>
      <c r="AG77" s="277"/>
      <c r="AH77" s="252"/>
      <c r="AI77" s="252"/>
      <c r="AJ77" s="252"/>
      <c r="AK77" s="253"/>
    </row>
    <row r="78" spans="1:37" x14ac:dyDescent="0.25">
      <c r="A78" s="186"/>
      <c r="B78" s="186"/>
      <c r="C78" s="272"/>
      <c r="D78" s="272"/>
      <c r="E78" s="272"/>
      <c r="F78" s="272"/>
      <c r="G78" s="272"/>
      <c r="H78" s="272"/>
      <c r="I78" s="272"/>
      <c r="J78" s="272"/>
      <c r="K78" s="272"/>
      <c r="L78" s="272"/>
      <c r="M78" s="272"/>
      <c r="N78" s="126"/>
      <c r="O78" s="126"/>
      <c r="P78" s="126"/>
      <c r="Q78" s="126"/>
      <c r="R78" s="126"/>
      <c r="S78" s="126"/>
      <c r="T78" s="126"/>
      <c r="U78" s="126"/>
      <c r="V78" s="126"/>
      <c r="W78" s="126"/>
      <c r="X78" s="236"/>
      <c r="Y78" s="236"/>
      <c r="Z78" s="236"/>
      <c r="AA78" s="254"/>
      <c r="AB78" s="292"/>
      <c r="AC78" s="186"/>
      <c r="AD78" s="126"/>
      <c r="AE78" s="126"/>
      <c r="AF78" s="186"/>
      <c r="AG78" s="186"/>
    </row>
    <row r="79" spans="1:37" x14ac:dyDescent="0.25">
      <c r="A79" s="186"/>
      <c r="B79" s="186"/>
      <c r="C79" s="272"/>
      <c r="D79" s="272"/>
      <c r="E79" s="272"/>
      <c r="F79" s="272"/>
      <c r="G79" s="272"/>
      <c r="H79" s="272"/>
      <c r="I79" s="272"/>
      <c r="J79" s="272"/>
      <c r="K79" s="272"/>
      <c r="L79" s="272"/>
      <c r="M79" s="272"/>
      <c r="N79" s="126"/>
      <c r="O79" s="126"/>
      <c r="P79" s="126"/>
      <c r="Q79" s="126"/>
      <c r="R79" s="126"/>
      <c r="S79" s="126"/>
      <c r="T79" s="126"/>
      <c r="U79" s="126"/>
      <c r="V79" s="126"/>
      <c r="W79" s="126"/>
      <c r="X79" s="236"/>
      <c r="Y79" s="236"/>
      <c r="Z79" s="236"/>
      <c r="AA79" s="254"/>
      <c r="AB79" s="292"/>
      <c r="AC79" s="186"/>
      <c r="AD79" s="126"/>
      <c r="AE79" s="126"/>
      <c r="AF79" s="186"/>
      <c r="AG79" s="186"/>
    </row>
    <row r="80" spans="1:37" ht="15.75" thickBot="1" x14ac:dyDescent="0.3">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282"/>
      <c r="AB80" s="186"/>
      <c r="AC80" s="186"/>
      <c r="AD80" s="186"/>
      <c r="AE80" s="186"/>
      <c r="AF80" s="186"/>
      <c r="AG80" s="186"/>
    </row>
    <row r="81" spans="1:37" ht="24.95" customHeight="1" x14ac:dyDescent="0.25">
      <c r="A81" s="186"/>
      <c r="B81" s="640" t="s">
        <v>44</v>
      </c>
      <c r="C81" s="641"/>
      <c r="D81" s="641"/>
      <c r="E81" s="641"/>
      <c r="F81" s="641"/>
      <c r="G81" s="641"/>
      <c r="H81" s="641"/>
      <c r="I81" s="641"/>
      <c r="J81" s="641"/>
      <c r="K81" s="641"/>
      <c r="L81" s="641"/>
      <c r="M81" s="198"/>
      <c r="N81" s="199"/>
      <c r="O81" s="199"/>
      <c r="P81" s="199"/>
      <c r="Q81" s="257"/>
      <c r="R81" s="257"/>
      <c r="S81" s="257"/>
      <c r="T81" s="258"/>
      <c r="U81" s="259"/>
      <c r="V81" s="258"/>
      <c r="W81" s="259"/>
      <c r="X81" s="258"/>
      <c r="Y81" s="258"/>
      <c r="Z81" s="259"/>
      <c r="AA81" s="260"/>
      <c r="AB81" s="258"/>
      <c r="AC81" s="258"/>
      <c r="AD81" s="258"/>
      <c r="AE81" s="258"/>
      <c r="AF81" s="258"/>
      <c r="AG81" s="258"/>
      <c r="AH81" s="261"/>
      <c r="AI81" s="261"/>
      <c r="AJ81" s="261"/>
      <c r="AK81" s="262"/>
    </row>
    <row r="82" spans="1:37" ht="15.75" x14ac:dyDescent="0.25">
      <c r="A82" s="186"/>
      <c r="B82" s="206"/>
      <c r="C82" s="207"/>
      <c r="D82" s="207"/>
      <c r="E82" s="207"/>
      <c r="F82" s="207"/>
      <c r="G82" s="186"/>
      <c r="H82" s="207"/>
      <c r="I82" s="207"/>
      <c r="J82" s="186"/>
      <c r="K82" s="207"/>
      <c r="L82" s="207"/>
      <c r="M82" s="186"/>
      <c r="N82" s="207"/>
      <c r="O82" s="207"/>
      <c r="P82" s="186"/>
      <c r="Q82" s="207"/>
      <c r="R82" s="207"/>
      <c r="S82" s="186"/>
      <c r="T82" s="207"/>
      <c r="U82" s="186"/>
      <c r="V82" s="207"/>
      <c r="W82" s="186"/>
      <c r="X82" s="207"/>
      <c r="Y82" s="207"/>
      <c r="Z82" s="186"/>
      <c r="AA82" s="208"/>
      <c r="AB82" s="207"/>
      <c r="AC82" s="207"/>
      <c r="AD82" s="278"/>
      <c r="AE82" s="278"/>
      <c r="AF82" s="278"/>
      <c r="AG82" s="207"/>
      <c r="AH82" s="210"/>
      <c r="AI82" s="210"/>
      <c r="AJ82" s="210"/>
      <c r="AK82" s="211"/>
    </row>
    <row r="83" spans="1:37" x14ac:dyDescent="0.25">
      <c r="A83" s="186"/>
      <c r="B83" s="206"/>
      <c r="C83" s="207"/>
      <c r="D83" s="207"/>
      <c r="E83" s="207"/>
      <c r="F83" s="207"/>
      <c r="G83" s="186"/>
      <c r="H83" s="207"/>
      <c r="I83" s="207"/>
      <c r="J83" s="186"/>
      <c r="K83" s="207"/>
      <c r="L83" s="207"/>
      <c r="M83" s="186"/>
      <c r="N83" s="207"/>
      <c r="O83" s="207"/>
      <c r="P83" s="186"/>
      <c r="Q83" s="207"/>
      <c r="R83" s="207"/>
      <c r="S83" s="186"/>
      <c r="T83" s="207"/>
      <c r="U83" s="186"/>
      <c r="V83" s="207"/>
      <c r="W83" s="186"/>
      <c r="X83" s="207"/>
      <c r="Y83" s="207"/>
      <c r="Z83" s="186"/>
      <c r="AA83" s="208"/>
      <c r="AB83" s="207"/>
      <c r="AC83" s="207"/>
      <c r="AD83" s="207"/>
      <c r="AE83" s="207"/>
      <c r="AF83" s="207"/>
      <c r="AG83" s="207"/>
      <c r="AH83" s="210"/>
      <c r="AI83" s="210"/>
      <c r="AJ83" s="210"/>
      <c r="AK83" s="211"/>
    </row>
    <row r="84" spans="1:37" ht="15" customHeight="1" x14ac:dyDescent="0.25">
      <c r="A84" s="186"/>
      <c r="B84" s="206"/>
      <c r="C84" s="207"/>
      <c r="D84" s="207"/>
      <c r="E84" s="207"/>
      <c r="F84" s="207"/>
      <c r="G84" s="186"/>
      <c r="H84" s="207"/>
      <c r="I84" s="207"/>
      <c r="J84" s="186"/>
      <c r="K84" s="207"/>
      <c r="L84" s="207"/>
      <c r="M84" s="186"/>
      <c r="N84" s="642" t="s">
        <v>307</v>
      </c>
      <c r="O84" s="642"/>
      <c r="P84" s="283"/>
      <c r="Q84" s="642" t="s">
        <v>234</v>
      </c>
      <c r="R84" s="642"/>
      <c r="S84" s="283"/>
      <c r="T84" s="720" t="s">
        <v>238</v>
      </c>
      <c r="U84" s="739"/>
      <c r="V84" s="721"/>
      <c r="W84" s="283"/>
      <c r="X84" s="642" t="s">
        <v>269</v>
      </c>
      <c r="Y84" s="642"/>
      <c r="Z84" s="272"/>
      <c r="AA84" s="642" t="s">
        <v>308</v>
      </c>
      <c r="AB84" s="642"/>
      <c r="AC84" s="207"/>
      <c r="AD84" s="810" t="s">
        <v>161</v>
      </c>
      <c r="AE84" s="810"/>
      <c r="AF84" s="810"/>
      <c r="AG84" s="810"/>
      <c r="AH84" s="810"/>
      <c r="AI84" s="810"/>
      <c r="AJ84" s="810"/>
      <c r="AK84" s="211"/>
    </row>
    <row r="85" spans="1:37" ht="35.1" customHeight="1" x14ac:dyDescent="0.25">
      <c r="A85" s="186"/>
      <c r="B85" s="206"/>
      <c r="C85" s="207"/>
      <c r="D85" s="207"/>
      <c r="E85" s="207"/>
      <c r="F85" s="207"/>
      <c r="G85" s="186"/>
      <c r="H85" s="207"/>
      <c r="I85" s="207"/>
      <c r="J85" s="186"/>
      <c r="K85" s="207"/>
      <c r="L85" s="207"/>
      <c r="M85" s="186"/>
      <c r="N85" s="642"/>
      <c r="O85" s="642"/>
      <c r="P85" s="283"/>
      <c r="Q85" s="642"/>
      <c r="R85" s="642"/>
      <c r="S85" s="283"/>
      <c r="T85" s="722"/>
      <c r="U85" s="740"/>
      <c r="V85" s="723"/>
      <c r="W85" s="283"/>
      <c r="X85" s="642"/>
      <c r="Y85" s="642"/>
      <c r="Z85" s="272"/>
      <c r="AA85" s="642"/>
      <c r="AB85" s="642"/>
      <c r="AC85" s="207"/>
      <c r="AD85" s="810"/>
      <c r="AE85" s="810"/>
      <c r="AF85" s="810"/>
      <c r="AG85" s="810"/>
      <c r="AH85" s="810"/>
      <c r="AI85" s="810"/>
      <c r="AJ85" s="810"/>
      <c r="AK85" s="211"/>
    </row>
    <row r="86" spans="1:37" ht="5.0999999999999996" customHeight="1" x14ac:dyDescent="0.25">
      <c r="A86" s="186"/>
      <c r="B86" s="206"/>
      <c r="C86" s="207"/>
      <c r="D86" s="207"/>
      <c r="E86" s="207"/>
      <c r="F86" s="207"/>
      <c r="G86" s="186"/>
      <c r="H86" s="207"/>
      <c r="I86" s="207"/>
      <c r="J86" s="186"/>
      <c r="K86" s="207"/>
      <c r="L86" s="207"/>
      <c r="M86" s="186"/>
      <c r="N86" s="233"/>
      <c r="O86" s="233"/>
      <c r="P86" s="272"/>
      <c r="Q86" s="233"/>
      <c r="R86" s="233"/>
      <c r="S86" s="272"/>
      <c r="T86" s="233"/>
      <c r="U86" s="272"/>
      <c r="V86" s="233"/>
      <c r="W86" s="272"/>
      <c r="X86" s="233"/>
      <c r="Y86" s="233"/>
      <c r="Z86" s="272"/>
      <c r="AA86" s="213"/>
      <c r="AB86" s="221"/>
      <c r="AC86" s="207"/>
      <c r="AD86" s="219"/>
      <c r="AE86" s="219"/>
      <c r="AF86" s="219"/>
      <c r="AG86" s="219"/>
      <c r="AH86" s="219"/>
      <c r="AI86" s="219"/>
      <c r="AJ86" s="219"/>
      <c r="AK86" s="211"/>
    </row>
    <row r="87" spans="1:37" ht="50.1" customHeight="1" x14ac:dyDescent="0.25">
      <c r="A87" s="186"/>
      <c r="B87" s="206"/>
      <c r="C87" s="793" t="s">
        <v>160</v>
      </c>
      <c r="D87" s="793"/>
      <c r="E87" s="793"/>
      <c r="F87" s="793"/>
      <c r="G87" s="272"/>
      <c r="H87" s="807" t="s">
        <v>213</v>
      </c>
      <c r="I87" s="808"/>
      <c r="J87" s="808"/>
      <c r="K87" s="808"/>
      <c r="L87" s="809"/>
      <c r="M87" s="224"/>
      <c r="N87" s="747">
        <v>6</v>
      </c>
      <c r="O87" s="748"/>
      <c r="P87" s="96"/>
      <c r="Q87" s="785"/>
      <c r="R87" s="786"/>
      <c r="S87" s="126"/>
      <c r="T87" s="751">
        <f>Q87*N87</f>
        <v>0</v>
      </c>
      <c r="U87" s="752"/>
      <c r="V87" s="753"/>
      <c r="W87" s="126"/>
      <c r="X87" s="754"/>
      <c r="Y87" s="755"/>
      <c r="Z87" s="126"/>
      <c r="AA87" s="754"/>
      <c r="AB87" s="792"/>
      <c r="AC87" s="207"/>
      <c r="AD87" s="816"/>
      <c r="AE87" s="816"/>
      <c r="AF87" s="816"/>
      <c r="AG87" s="359"/>
      <c r="AH87" s="813" t="s">
        <v>162</v>
      </c>
      <c r="AI87" s="813"/>
      <c r="AJ87" s="813"/>
      <c r="AK87" s="211"/>
    </row>
    <row r="88" spans="1:37" ht="50.1" customHeight="1" x14ac:dyDescent="0.25">
      <c r="A88" s="186"/>
      <c r="B88" s="206"/>
      <c r="C88" s="793"/>
      <c r="D88" s="793"/>
      <c r="E88" s="793"/>
      <c r="F88" s="793"/>
      <c r="G88" s="272"/>
      <c r="H88" s="801" t="s">
        <v>221</v>
      </c>
      <c r="I88" s="797"/>
      <c r="J88" s="797"/>
      <c r="K88" s="797"/>
      <c r="L88" s="798"/>
      <c r="M88" s="362"/>
      <c r="N88" s="778">
        <v>6</v>
      </c>
      <c r="O88" s="779"/>
      <c r="P88" s="96"/>
      <c r="Q88" s="788"/>
      <c r="R88" s="789"/>
      <c r="S88" s="126"/>
      <c r="T88" s="782">
        <f>Q88*N88</f>
        <v>0</v>
      </c>
      <c r="U88" s="783"/>
      <c r="V88" s="784"/>
      <c r="W88" s="126"/>
      <c r="X88" s="161" t="str">
        <f>IFERROR(T87/T88,"")</f>
        <v/>
      </c>
      <c r="Y88" s="97" t="s">
        <v>316</v>
      </c>
      <c r="Z88" s="236"/>
      <c r="AA88" s="99">
        <f>T87-T88</f>
        <v>0</v>
      </c>
      <c r="AB88" s="98" t="s">
        <v>318</v>
      </c>
      <c r="AC88" s="207"/>
      <c r="AD88" s="817" t="s">
        <v>8</v>
      </c>
      <c r="AE88" s="817"/>
      <c r="AF88" s="817"/>
      <c r="AG88" s="364"/>
      <c r="AH88" s="814">
        <f>6*K25</f>
        <v>1692.06</v>
      </c>
      <c r="AI88" s="814"/>
      <c r="AJ88" s="814"/>
      <c r="AK88" s="211"/>
    </row>
    <row r="89" spans="1:37" ht="50.1" customHeight="1" x14ac:dyDescent="0.25">
      <c r="A89" s="186"/>
      <c r="B89" s="206"/>
      <c r="C89" s="271"/>
      <c r="D89" s="271"/>
      <c r="E89" s="271"/>
      <c r="F89" s="271"/>
      <c r="G89" s="271"/>
      <c r="H89" s="271"/>
      <c r="I89" s="799"/>
      <c r="J89" s="799"/>
      <c r="K89" s="799"/>
      <c r="L89" s="799"/>
      <c r="M89" s="272"/>
      <c r="N89" s="685"/>
      <c r="O89" s="685"/>
      <c r="P89" s="126"/>
      <c r="Q89" s="685"/>
      <c r="R89" s="685"/>
      <c r="S89" s="126"/>
      <c r="T89" s="685"/>
      <c r="U89" s="685"/>
      <c r="V89" s="685"/>
      <c r="W89" s="126"/>
      <c r="X89" s="196"/>
      <c r="Y89" s="196"/>
      <c r="Z89" s="196"/>
      <c r="AA89" s="800"/>
      <c r="AB89" s="800"/>
      <c r="AC89" s="207"/>
      <c r="AD89" s="817" t="s">
        <v>38</v>
      </c>
      <c r="AE89" s="817"/>
      <c r="AF89" s="817"/>
      <c r="AG89" s="364"/>
      <c r="AH89" s="815">
        <f>6*Q25</f>
        <v>1461.06</v>
      </c>
      <c r="AI89" s="815"/>
      <c r="AJ89" s="815"/>
      <c r="AK89" s="211"/>
    </row>
    <row r="90" spans="1:37" ht="30.95" customHeight="1" x14ac:dyDescent="0.25">
      <c r="A90" s="186"/>
      <c r="B90" s="206"/>
      <c r="C90" s="271"/>
      <c r="D90" s="271"/>
      <c r="E90" s="271"/>
      <c r="F90" s="271"/>
      <c r="G90" s="271"/>
      <c r="H90" s="271"/>
      <c r="I90" s="799"/>
      <c r="J90" s="799"/>
      <c r="K90" s="799"/>
      <c r="L90" s="799"/>
      <c r="M90" s="272"/>
      <c r="N90" s="685"/>
      <c r="O90" s="685"/>
      <c r="P90" s="126"/>
      <c r="Q90" s="685"/>
      <c r="R90" s="685"/>
      <c r="S90" s="126"/>
      <c r="T90" s="685"/>
      <c r="U90" s="685"/>
      <c r="V90" s="685"/>
      <c r="W90" s="126"/>
      <c r="X90" s="236"/>
      <c r="Y90" s="236"/>
      <c r="Z90" s="236"/>
      <c r="AA90" s="802"/>
      <c r="AB90" s="802"/>
      <c r="AC90" s="207"/>
      <c r="AD90" s="803" t="s">
        <v>301</v>
      </c>
      <c r="AE90" s="803"/>
      <c r="AF90" s="803"/>
      <c r="AG90" s="364"/>
      <c r="AH90" s="803">
        <f>AH88-AH89</f>
        <v>231</v>
      </c>
      <c r="AI90" s="803"/>
      <c r="AJ90" s="803"/>
      <c r="AK90" s="211"/>
    </row>
    <row r="91" spans="1:37" ht="30.95" customHeight="1" x14ac:dyDescent="0.25">
      <c r="A91" s="186"/>
      <c r="B91" s="206"/>
      <c r="C91" s="233"/>
      <c r="D91" s="233"/>
      <c r="E91" s="233"/>
      <c r="F91" s="233"/>
      <c r="G91" s="272"/>
      <c r="H91" s="233"/>
      <c r="I91" s="233"/>
      <c r="J91" s="272"/>
      <c r="K91" s="233"/>
      <c r="L91" s="233"/>
      <c r="M91" s="272"/>
      <c r="N91" s="184"/>
      <c r="O91" s="17"/>
      <c r="P91" s="85"/>
      <c r="Q91" s="184"/>
      <c r="R91" s="184"/>
      <c r="S91" s="126"/>
      <c r="T91" s="184"/>
      <c r="U91" s="126"/>
      <c r="V91" s="184"/>
      <c r="W91" s="126"/>
      <c r="X91" s="241"/>
      <c r="Y91" s="241"/>
      <c r="Z91" s="236"/>
      <c r="AA91" s="242"/>
      <c r="AB91" s="243"/>
      <c r="AC91" s="207"/>
      <c r="AD91" s="804"/>
      <c r="AE91" s="804"/>
      <c r="AF91" s="804"/>
      <c r="AG91" s="364"/>
      <c r="AH91" s="804"/>
      <c r="AI91" s="804"/>
      <c r="AJ91" s="804"/>
      <c r="AK91" s="211"/>
    </row>
    <row r="92" spans="1:37" x14ac:dyDescent="0.25">
      <c r="A92" s="186"/>
      <c r="B92" s="206"/>
      <c r="C92" s="233"/>
      <c r="D92" s="233"/>
      <c r="E92" s="233"/>
      <c r="F92" s="233"/>
      <c r="G92" s="272"/>
      <c r="H92" s="233"/>
      <c r="I92" s="233"/>
      <c r="J92" s="272"/>
      <c r="K92" s="233"/>
      <c r="L92" s="233"/>
      <c r="M92" s="272"/>
      <c r="N92" s="184"/>
      <c r="O92" s="184"/>
      <c r="P92" s="126"/>
      <c r="Q92" s="184"/>
      <c r="R92" s="184"/>
      <c r="S92" s="126"/>
      <c r="T92" s="184"/>
      <c r="U92" s="126"/>
      <c r="V92" s="184"/>
      <c r="W92" s="126"/>
      <c r="X92" s="241"/>
      <c r="Y92" s="241"/>
      <c r="Z92" s="236"/>
      <c r="AA92" s="242"/>
      <c r="AB92" s="243"/>
      <c r="AC92" s="207"/>
      <c r="AD92" s="184"/>
      <c r="AE92" s="184"/>
      <c r="AF92" s="184"/>
      <c r="AG92" s="207"/>
      <c r="AH92" s="210"/>
      <c r="AI92" s="210"/>
      <c r="AJ92" s="210"/>
      <c r="AK92" s="211"/>
    </row>
    <row r="93" spans="1:37" ht="15.75" thickBot="1" x14ac:dyDescent="0.3">
      <c r="A93" s="186"/>
      <c r="B93" s="274"/>
      <c r="C93" s="246"/>
      <c r="D93" s="246"/>
      <c r="E93" s="246"/>
      <c r="F93" s="246"/>
      <c r="G93" s="246"/>
      <c r="H93" s="246"/>
      <c r="I93" s="246"/>
      <c r="J93" s="246"/>
      <c r="K93" s="246"/>
      <c r="L93" s="246"/>
      <c r="M93" s="246"/>
      <c r="N93" s="84"/>
      <c r="O93" s="84"/>
      <c r="P93" s="84"/>
      <c r="Q93" s="84"/>
      <c r="R93" s="84"/>
      <c r="S93" s="84"/>
      <c r="T93" s="84"/>
      <c r="U93" s="84"/>
      <c r="V93" s="84"/>
      <c r="W93" s="84"/>
      <c r="X93" s="248"/>
      <c r="Y93" s="248"/>
      <c r="Z93" s="248"/>
      <c r="AA93" s="275"/>
      <c r="AB93" s="276"/>
      <c r="AC93" s="277"/>
      <c r="AD93" s="84"/>
      <c r="AE93" s="84"/>
      <c r="AF93" s="84"/>
      <c r="AG93" s="277"/>
      <c r="AH93" s="252"/>
      <c r="AI93" s="252"/>
      <c r="AJ93" s="252"/>
      <c r="AK93" s="253"/>
    </row>
    <row r="94" spans="1:37" x14ac:dyDescent="0.2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282"/>
      <c r="AB94" s="186"/>
      <c r="AC94" s="186"/>
      <c r="AD94" s="126"/>
      <c r="AE94" s="126"/>
      <c r="AF94" s="126"/>
      <c r="AG94" s="186"/>
    </row>
    <row r="95" spans="1:37" x14ac:dyDescent="0.2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282"/>
      <c r="AB95" s="186"/>
      <c r="AC95" s="186"/>
      <c r="AD95" s="126"/>
      <c r="AE95" s="126"/>
      <c r="AF95" s="126"/>
      <c r="AG95" s="186"/>
    </row>
    <row r="96" spans="1:37" ht="15.75" thickBot="1" x14ac:dyDescent="0.3">
      <c r="A96" s="186"/>
      <c r="B96" s="186"/>
      <c r="C96" s="186"/>
      <c r="D96" s="186"/>
      <c r="E96" s="186"/>
      <c r="F96" s="186"/>
      <c r="G96" s="186"/>
      <c r="H96" s="186"/>
      <c r="I96" s="186"/>
      <c r="J96" s="186"/>
      <c r="K96" s="186"/>
      <c r="L96" s="186"/>
      <c r="M96" s="186"/>
      <c r="N96" s="271"/>
      <c r="O96" s="271"/>
      <c r="P96" s="271"/>
      <c r="Q96" s="271"/>
      <c r="R96" s="271"/>
      <c r="S96" s="271"/>
      <c r="T96" s="271"/>
      <c r="U96" s="271"/>
      <c r="V96" s="271"/>
      <c r="W96" s="271"/>
      <c r="X96" s="271"/>
      <c r="Y96" s="271"/>
      <c r="Z96" s="271"/>
      <c r="AA96" s="263"/>
      <c r="AB96" s="286"/>
      <c r="AC96" s="186"/>
      <c r="AD96" s="126"/>
      <c r="AE96" s="126"/>
      <c r="AF96" s="126"/>
      <c r="AG96" s="186"/>
    </row>
    <row r="97" spans="1:37" ht="24.95" customHeight="1" x14ac:dyDescent="0.25">
      <c r="A97" s="186"/>
      <c r="B97" s="640" t="s">
        <v>45</v>
      </c>
      <c r="C97" s="641"/>
      <c r="D97" s="641"/>
      <c r="E97" s="641"/>
      <c r="F97" s="641"/>
      <c r="G97" s="641"/>
      <c r="H97" s="641"/>
      <c r="I97" s="641"/>
      <c r="J97" s="641"/>
      <c r="K97" s="641"/>
      <c r="L97" s="641"/>
      <c r="M97" s="198"/>
      <c r="N97" s="199"/>
      <c r="O97" s="199"/>
      <c r="P97" s="199"/>
      <c r="Q97" s="257"/>
      <c r="R97" s="257"/>
      <c r="S97" s="257"/>
      <c r="T97" s="258"/>
      <c r="U97" s="259"/>
      <c r="V97" s="258"/>
      <c r="W97" s="259"/>
      <c r="X97" s="258"/>
      <c r="Y97" s="258"/>
      <c r="Z97" s="259"/>
      <c r="AA97" s="260"/>
      <c r="AB97" s="258"/>
      <c r="AC97" s="258"/>
      <c r="AD97" s="258"/>
      <c r="AE97" s="258"/>
      <c r="AF97" s="258"/>
      <c r="AG97" s="258"/>
      <c r="AH97" s="261"/>
      <c r="AI97" s="261"/>
      <c r="AJ97" s="261"/>
      <c r="AK97" s="262"/>
    </row>
    <row r="98" spans="1:37" ht="15.75" x14ac:dyDescent="0.25">
      <c r="A98" s="186"/>
      <c r="B98" s="206"/>
      <c r="C98" s="207"/>
      <c r="D98" s="207"/>
      <c r="E98" s="207"/>
      <c r="F98" s="207"/>
      <c r="G98" s="186"/>
      <c r="H98" s="207"/>
      <c r="I98" s="207"/>
      <c r="J98" s="186"/>
      <c r="K98" s="207"/>
      <c r="L98" s="207"/>
      <c r="M98" s="186"/>
      <c r="N98" s="207"/>
      <c r="O98" s="207"/>
      <c r="P98" s="186"/>
      <c r="Q98" s="207"/>
      <c r="R98" s="207"/>
      <c r="S98" s="186"/>
      <c r="T98" s="207"/>
      <c r="U98" s="186"/>
      <c r="V98" s="207"/>
      <c r="W98" s="186"/>
      <c r="X98" s="207"/>
      <c r="Y98" s="207"/>
      <c r="Z98" s="186"/>
      <c r="AA98" s="208"/>
      <c r="AB98" s="207"/>
      <c r="AC98" s="207"/>
      <c r="AD98" s="278"/>
      <c r="AE98" s="278"/>
      <c r="AF98" s="278"/>
      <c r="AG98" s="207"/>
      <c r="AH98" s="210"/>
      <c r="AI98" s="210"/>
      <c r="AJ98" s="210"/>
      <c r="AK98" s="211"/>
    </row>
    <row r="99" spans="1:37" x14ac:dyDescent="0.25">
      <c r="A99" s="186"/>
      <c r="B99" s="206"/>
      <c r="C99" s="207"/>
      <c r="D99" s="207"/>
      <c r="E99" s="207"/>
      <c r="F99" s="207"/>
      <c r="G99" s="186"/>
      <c r="H99" s="207"/>
      <c r="I99" s="207"/>
      <c r="J99" s="186"/>
      <c r="K99" s="207"/>
      <c r="L99" s="207"/>
      <c r="M99" s="186"/>
      <c r="N99" s="207"/>
      <c r="O99" s="207"/>
      <c r="P99" s="186"/>
      <c r="Q99" s="207"/>
      <c r="R99" s="207"/>
      <c r="S99" s="186"/>
      <c r="T99" s="207"/>
      <c r="U99" s="186"/>
      <c r="V99" s="207"/>
      <c r="W99" s="186"/>
      <c r="X99" s="207"/>
      <c r="Y99" s="207"/>
      <c r="Z99" s="186"/>
      <c r="AA99" s="208"/>
      <c r="AB99" s="207"/>
      <c r="AC99" s="207"/>
      <c r="AD99" s="186"/>
      <c r="AE99" s="186"/>
      <c r="AF99" s="186"/>
      <c r="AG99" s="207"/>
      <c r="AH99" s="210"/>
      <c r="AI99" s="210"/>
      <c r="AJ99" s="210"/>
      <c r="AK99" s="211"/>
    </row>
    <row r="100" spans="1:37" ht="15" customHeight="1" x14ac:dyDescent="0.25">
      <c r="A100" s="186"/>
      <c r="B100" s="206"/>
      <c r="C100" s="207"/>
      <c r="D100" s="207"/>
      <c r="E100" s="207"/>
      <c r="F100" s="207"/>
      <c r="G100" s="186"/>
      <c r="H100" s="207"/>
      <c r="I100" s="207"/>
      <c r="J100" s="186"/>
      <c r="K100" s="207"/>
      <c r="L100" s="207"/>
      <c r="M100" s="186"/>
      <c r="N100" s="642" t="s">
        <v>297</v>
      </c>
      <c r="O100" s="642"/>
      <c r="P100" s="283"/>
      <c r="Q100" s="642" t="s">
        <v>234</v>
      </c>
      <c r="R100" s="642"/>
      <c r="S100" s="283"/>
      <c r="T100" s="720" t="s">
        <v>238</v>
      </c>
      <c r="U100" s="739"/>
      <c r="V100" s="721"/>
      <c r="W100" s="283"/>
      <c r="X100" s="642" t="s">
        <v>269</v>
      </c>
      <c r="Y100" s="642"/>
      <c r="Z100" s="272"/>
      <c r="AA100" s="642" t="s">
        <v>308</v>
      </c>
      <c r="AB100" s="642"/>
      <c r="AC100" s="207"/>
      <c r="AD100" s="810" t="s">
        <v>161</v>
      </c>
      <c r="AE100" s="810"/>
      <c r="AF100" s="810"/>
      <c r="AG100" s="810"/>
      <c r="AH100" s="810"/>
      <c r="AI100" s="810"/>
      <c r="AJ100" s="810"/>
      <c r="AK100" s="211"/>
    </row>
    <row r="101" spans="1:37" ht="35.1" customHeight="1" x14ac:dyDescent="0.25">
      <c r="A101" s="186"/>
      <c r="B101" s="206"/>
      <c r="C101" s="207"/>
      <c r="D101" s="207"/>
      <c r="E101" s="207"/>
      <c r="F101" s="207"/>
      <c r="G101" s="186"/>
      <c r="H101" s="207"/>
      <c r="I101" s="207"/>
      <c r="J101" s="186"/>
      <c r="K101" s="207"/>
      <c r="L101" s="207"/>
      <c r="M101" s="186"/>
      <c r="N101" s="642"/>
      <c r="O101" s="642"/>
      <c r="P101" s="283"/>
      <c r="Q101" s="642"/>
      <c r="R101" s="642"/>
      <c r="S101" s="283"/>
      <c r="T101" s="722"/>
      <c r="U101" s="740"/>
      <c r="V101" s="723"/>
      <c r="W101" s="283"/>
      <c r="X101" s="642"/>
      <c r="Y101" s="642"/>
      <c r="Z101" s="272"/>
      <c r="AA101" s="642"/>
      <c r="AB101" s="642"/>
      <c r="AC101" s="207"/>
      <c r="AD101" s="810"/>
      <c r="AE101" s="810"/>
      <c r="AF101" s="810"/>
      <c r="AG101" s="810"/>
      <c r="AH101" s="810"/>
      <c r="AI101" s="810"/>
      <c r="AJ101" s="810"/>
      <c r="AK101" s="211"/>
    </row>
    <row r="102" spans="1:37" ht="3.95" customHeight="1" x14ac:dyDescent="0.25">
      <c r="B102" s="206"/>
      <c r="C102" s="207"/>
      <c r="D102" s="207"/>
      <c r="E102" s="207"/>
      <c r="F102" s="207"/>
      <c r="G102" s="186"/>
      <c r="H102" s="207"/>
      <c r="I102" s="207"/>
      <c r="J102" s="186"/>
      <c r="K102" s="207"/>
      <c r="L102" s="207"/>
      <c r="M102" s="186"/>
      <c r="N102" s="233"/>
      <c r="O102" s="233"/>
      <c r="P102" s="272"/>
      <c r="Q102" s="233"/>
      <c r="R102" s="233"/>
      <c r="S102" s="272"/>
      <c r="T102" s="233"/>
      <c r="U102" s="272"/>
      <c r="V102" s="233"/>
      <c r="W102" s="272"/>
      <c r="X102" s="233"/>
      <c r="Y102" s="233"/>
      <c r="Z102" s="272"/>
      <c r="AA102" s="213"/>
      <c r="AB102" s="221"/>
      <c r="AC102" s="207"/>
      <c r="AD102" s="219"/>
      <c r="AE102" s="219"/>
      <c r="AF102" s="219"/>
      <c r="AG102" s="219"/>
      <c r="AH102" s="219"/>
      <c r="AI102" s="219"/>
      <c r="AJ102" s="219"/>
      <c r="AK102" s="211"/>
    </row>
    <row r="103" spans="1:37" ht="50.1" customHeight="1" x14ac:dyDescent="0.25">
      <c r="B103" s="206"/>
      <c r="C103" s="793" t="s">
        <v>163</v>
      </c>
      <c r="D103" s="793"/>
      <c r="E103" s="793"/>
      <c r="F103" s="793"/>
      <c r="G103" s="272"/>
      <c r="H103" s="807" t="s">
        <v>213</v>
      </c>
      <c r="I103" s="808"/>
      <c r="J103" s="808"/>
      <c r="K103" s="808"/>
      <c r="L103" s="809"/>
      <c r="M103" s="224"/>
      <c r="N103" s="747">
        <v>3</v>
      </c>
      <c r="O103" s="748"/>
      <c r="P103" s="96"/>
      <c r="Q103" s="785"/>
      <c r="R103" s="786"/>
      <c r="S103" s="126"/>
      <c r="T103" s="751">
        <f>Q103*N103</f>
        <v>0</v>
      </c>
      <c r="U103" s="752"/>
      <c r="V103" s="753"/>
      <c r="W103" s="126"/>
      <c r="X103" s="754"/>
      <c r="Y103" s="755"/>
      <c r="Z103" s="126"/>
      <c r="AA103" s="754"/>
      <c r="AB103" s="792"/>
      <c r="AC103" s="207"/>
      <c r="AD103" s="816"/>
      <c r="AE103" s="816"/>
      <c r="AF103" s="816"/>
      <c r="AG103" s="359"/>
      <c r="AH103" s="813" t="s">
        <v>162</v>
      </c>
      <c r="AI103" s="813"/>
      <c r="AJ103" s="813"/>
      <c r="AK103" s="211"/>
    </row>
    <row r="104" spans="1:37" ht="50.1" customHeight="1" x14ac:dyDescent="0.25">
      <c r="B104" s="206"/>
      <c r="C104" s="793"/>
      <c r="D104" s="793"/>
      <c r="E104" s="793"/>
      <c r="F104" s="793"/>
      <c r="G104" s="272"/>
      <c r="H104" s="801" t="s">
        <v>221</v>
      </c>
      <c r="I104" s="797"/>
      <c r="J104" s="797"/>
      <c r="K104" s="797"/>
      <c r="L104" s="798"/>
      <c r="M104" s="362"/>
      <c r="N104" s="778">
        <v>3</v>
      </c>
      <c r="O104" s="779"/>
      <c r="P104" s="96"/>
      <c r="Q104" s="788"/>
      <c r="R104" s="789"/>
      <c r="S104" s="126"/>
      <c r="T104" s="782">
        <f>Q104*N104</f>
        <v>0</v>
      </c>
      <c r="U104" s="783"/>
      <c r="V104" s="784"/>
      <c r="W104" s="126"/>
      <c r="X104" s="161" t="str">
        <f>IFERROR(T103/T104,"")</f>
        <v/>
      </c>
      <c r="Y104" s="97" t="s">
        <v>319</v>
      </c>
      <c r="Z104" s="236"/>
      <c r="AA104" s="99">
        <f>T103-T104</f>
        <v>0</v>
      </c>
      <c r="AB104" s="98" t="s">
        <v>318</v>
      </c>
      <c r="AC104" s="207"/>
      <c r="AD104" s="817" t="s">
        <v>8</v>
      </c>
      <c r="AE104" s="817"/>
      <c r="AF104" s="817"/>
      <c r="AG104" s="364"/>
      <c r="AH104" s="814">
        <f>3*K25</f>
        <v>846.03</v>
      </c>
      <c r="AI104" s="814"/>
      <c r="AJ104" s="814"/>
      <c r="AK104" s="211"/>
    </row>
    <row r="105" spans="1:37" ht="50.1" customHeight="1" x14ac:dyDescent="0.25">
      <c r="B105" s="206"/>
      <c r="C105" s="271"/>
      <c r="D105" s="271"/>
      <c r="E105" s="271"/>
      <c r="F105" s="271"/>
      <c r="G105" s="271"/>
      <c r="H105" s="271"/>
      <c r="I105" s="799"/>
      <c r="J105" s="799"/>
      <c r="K105" s="799"/>
      <c r="L105" s="799"/>
      <c r="M105" s="272"/>
      <c r="N105" s="685"/>
      <c r="O105" s="685"/>
      <c r="P105" s="126"/>
      <c r="Q105" s="685"/>
      <c r="R105" s="685"/>
      <c r="S105" s="126"/>
      <c r="T105" s="685"/>
      <c r="U105" s="685"/>
      <c r="V105" s="685"/>
      <c r="W105" s="126"/>
      <c r="X105" s="196"/>
      <c r="Y105" s="196"/>
      <c r="Z105" s="196"/>
      <c r="AA105" s="800"/>
      <c r="AB105" s="800"/>
      <c r="AC105" s="207"/>
      <c r="AD105" s="817" t="s">
        <v>38</v>
      </c>
      <c r="AE105" s="817"/>
      <c r="AF105" s="817"/>
      <c r="AG105" s="364"/>
      <c r="AH105" s="815">
        <f>3*Q25</f>
        <v>730.53</v>
      </c>
      <c r="AI105" s="815"/>
      <c r="AJ105" s="815"/>
      <c r="AK105" s="211"/>
    </row>
    <row r="106" spans="1:37" ht="31.5" customHeight="1" x14ac:dyDescent="0.25">
      <c r="B106" s="206"/>
      <c r="C106" s="271"/>
      <c r="D106" s="271"/>
      <c r="E106" s="271"/>
      <c r="F106" s="271"/>
      <c r="G106" s="271"/>
      <c r="H106" s="271"/>
      <c r="I106" s="799"/>
      <c r="J106" s="799"/>
      <c r="K106" s="799"/>
      <c r="L106" s="799"/>
      <c r="M106" s="272"/>
      <c r="N106" s="685"/>
      <c r="O106" s="685"/>
      <c r="P106" s="126"/>
      <c r="Q106" s="685"/>
      <c r="R106" s="685"/>
      <c r="S106" s="126"/>
      <c r="T106" s="685"/>
      <c r="U106" s="685"/>
      <c r="V106" s="685"/>
      <c r="W106" s="126"/>
      <c r="X106" s="236"/>
      <c r="Y106" s="236"/>
      <c r="Z106" s="236"/>
      <c r="AA106" s="802"/>
      <c r="AB106" s="802"/>
      <c r="AC106" s="207"/>
      <c r="AD106" s="803" t="s">
        <v>301</v>
      </c>
      <c r="AE106" s="803"/>
      <c r="AF106" s="803"/>
      <c r="AG106" s="364"/>
      <c r="AH106" s="803">
        <f>AH104-AH105</f>
        <v>115.5</v>
      </c>
      <c r="AI106" s="803"/>
      <c r="AJ106" s="803"/>
      <c r="AK106" s="211"/>
    </row>
    <row r="107" spans="1:37" ht="31.5" customHeight="1" x14ac:dyDescent="0.25">
      <c r="B107" s="206"/>
      <c r="C107" s="233"/>
      <c r="D107" s="233"/>
      <c r="E107" s="233"/>
      <c r="F107" s="233"/>
      <c r="G107" s="272"/>
      <c r="H107" s="233"/>
      <c r="I107" s="233"/>
      <c r="J107" s="272"/>
      <c r="K107" s="233"/>
      <c r="L107" s="233"/>
      <c r="M107" s="272"/>
      <c r="N107" s="184"/>
      <c r="O107" s="17"/>
      <c r="P107" s="85"/>
      <c r="Q107" s="184"/>
      <c r="R107" s="184"/>
      <c r="S107" s="126"/>
      <c r="T107" s="184"/>
      <c r="U107" s="126"/>
      <c r="V107" s="184"/>
      <c r="W107" s="126"/>
      <c r="X107" s="241"/>
      <c r="Y107" s="241"/>
      <c r="Z107" s="236"/>
      <c r="AA107" s="242"/>
      <c r="AB107" s="243"/>
      <c r="AC107" s="207"/>
      <c r="AD107" s="804"/>
      <c r="AE107" s="804"/>
      <c r="AF107" s="804"/>
      <c r="AG107" s="364"/>
      <c r="AH107" s="804"/>
      <c r="AI107" s="804"/>
      <c r="AJ107" s="804"/>
      <c r="AK107" s="211"/>
    </row>
    <row r="108" spans="1:37" x14ac:dyDescent="0.25">
      <c r="B108" s="206"/>
      <c r="C108" s="233"/>
      <c r="D108" s="233"/>
      <c r="E108" s="233"/>
      <c r="F108" s="233"/>
      <c r="G108" s="272"/>
      <c r="H108" s="233"/>
      <c r="I108" s="233"/>
      <c r="J108" s="272"/>
      <c r="K108" s="233"/>
      <c r="L108" s="233"/>
      <c r="M108" s="272"/>
      <c r="N108" s="184"/>
      <c r="O108" s="184"/>
      <c r="P108" s="126"/>
      <c r="Q108" s="184"/>
      <c r="R108" s="184"/>
      <c r="S108" s="126"/>
      <c r="T108" s="184"/>
      <c r="U108" s="126"/>
      <c r="V108" s="184"/>
      <c r="W108" s="126"/>
      <c r="X108" s="241"/>
      <c r="Y108" s="241"/>
      <c r="Z108" s="236"/>
      <c r="AA108" s="242"/>
      <c r="AB108" s="243"/>
      <c r="AC108" s="207"/>
      <c r="AD108" s="184"/>
      <c r="AE108" s="184"/>
      <c r="AF108" s="184"/>
      <c r="AG108" s="207"/>
      <c r="AH108" s="210"/>
      <c r="AI108" s="210"/>
      <c r="AJ108" s="210"/>
      <c r="AK108" s="211"/>
    </row>
    <row r="109" spans="1:37" ht="15.75" thickBot="1" x14ac:dyDescent="0.3">
      <c r="B109" s="274"/>
      <c r="C109" s="246"/>
      <c r="D109" s="246"/>
      <c r="E109" s="246"/>
      <c r="F109" s="246"/>
      <c r="G109" s="246"/>
      <c r="H109" s="246"/>
      <c r="I109" s="246"/>
      <c r="J109" s="246"/>
      <c r="K109" s="246"/>
      <c r="L109" s="246"/>
      <c r="M109" s="246"/>
      <c r="N109" s="84"/>
      <c r="O109" s="84"/>
      <c r="P109" s="84"/>
      <c r="Q109" s="84"/>
      <c r="R109" s="84"/>
      <c r="S109" s="84"/>
      <c r="T109" s="84"/>
      <c r="U109" s="84"/>
      <c r="V109" s="84"/>
      <c r="W109" s="84"/>
      <c r="X109" s="248"/>
      <c r="Y109" s="248"/>
      <c r="Z109" s="248"/>
      <c r="AA109" s="275"/>
      <c r="AB109" s="276"/>
      <c r="AC109" s="277"/>
      <c r="AD109" s="84"/>
      <c r="AE109" s="84"/>
      <c r="AF109" s="84"/>
      <c r="AG109" s="277"/>
      <c r="AH109" s="252"/>
      <c r="AI109" s="252"/>
      <c r="AJ109" s="252"/>
      <c r="AK109" s="253"/>
    </row>
  </sheetData>
  <sheetProtection password="DA6F" sheet="1" objects="1" scenarios="1" selectLockedCells="1"/>
  <mergeCells count="269">
    <mergeCell ref="B11:Q11"/>
    <mergeCell ref="F13:I13"/>
    <mergeCell ref="K13:N13"/>
    <mergeCell ref="Q13:T13"/>
    <mergeCell ref="V13:W13"/>
    <mergeCell ref="B8:P8"/>
    <mergeCell ref="AF8:AK8"/>
    <mergeCell ref="C15:D15"/>
    <mergeCell ref="F15:I15"/>
    <mergeCell ref="K15:N15"/>
    <mergeCell ref="Q15:T15"/>
    <mergeCell ref="V15:W15"/>
    <mergeCell ref="C16:D16"/>
    <mergeCell ref="F16:I16"/>
    <mergeCell ref="K16:N16"/>
    <mergeCell ref="Q16:T16"/>
    <mergeCell ref="V16:W16"/>
    <mergeCell ref="C17:D17"/>
    <mergeCell ref="F17:I17"/>
    <mergeCell ref="K17:N17"/>
    <mergeCell ref="Q17:T17"/>
    <mergeCell ref="V17:W17"/>
    <mergeCell ref="C18:D18"/>
    <mergeCell ref="F18:I18"/>
    <mergeCell ref="K18:N18"/>
    <mergeCell ref="Q18:T18"/>
    <mergeCell ref="V18:W18"/>
    <mergeCell ref="C19:D19"/>
    <mergeCell ref="F19:I19"/>
    <mergeCell ref="K19:N19"/>
    <mergeCell ref="Q19:T19"/>
    <mergeCell ref="V19:W19"/>
    <mergeCell ref="C20:D20"/>
    <mergeCell ref="F20:I20"/>
    <mergeCell ref="K20:N20"/>
    <mergeCell ref="Q20:T20"/>
    <mergeCell ref="V20:W20"/>
    <mergeCell ref="C21:D21"/>
    <mergeCell ref="F21:I21"/>
    <mergeCell ref="K21:N21"/>
    <mergeCell ref="Q21:T21"/>
    <mergeCell ref="V21:W21"/>
    <mergeCell ref="C22:D22"/>
    <mergeCell ref="F22:I22"/>
    <mergeCell ref="K22:N22"/>
    <mergeCell ref="Q22:T22"/>
    <mergeCell ref="V22:W22"/>
    <mergeCell ref="AA33:AB34"/>
    <mergeCell ref="AD33:AJ34"/>
    <mergeCell ref="C25:D25"/>
    <mergeCell ref="F25:I25"/>
    <mergeCell ref="K25:N25"/>
    <mergeCell ref="Q25:T25"/>
    <mergeCell ref="V25:W25"/>
    <mergeCell ref="B30:L30"/>
    <mergeCell ref="C23:D23"/>
    <mergeCell ref="F23:I23"/>
    <mergeCell ref="K23:N23"/>
    <mergeCell ref="Q23:T23"/>
    <mergeCell ref="V23:W23"/>
    <mergeCell ref="C24:D24"/>
    <mergeCell ref="F24:I24"/>
    <mergeCell ref="K24:N24"/>
    <mergeCell ref="Q24:T24"/>
    <mergeCell ref="V24:W24"/>
    <mergeCell ref="C36:F37"/>
    <mergeCell ref="H36:L36"/>
    <mergeCell ref="N36:O36"/>
    <mergeCell ref="Q36:R36"/>
    <mergeCell ref="T36:V36"/>
    <mergeCell ref="X36:Y36"/>
    <mergeCell ref="N33:O34"/>
    <mergeCell ref="Q33:R34"/>
    <mergeCell ref="T33:V34"/>
    <mergeCell ref="X33:Y34"/>
    <mergeCell ref="Q39:R39"/>
    <mergeCell ref="T39:V39"/>
    <mergeCell ref="AA36:AB36"/>
    <mergeCell ref="H37:L37"/>
    <mergeCell ref="N37:O37"/>
    <mergeCell ref="Q37:R37"/>
    <mergeCell ref="T37:V37"/>
    <mergeCell ref="H38:H39"/>
    <mergeCell ref="I38:L38"/>
    <mergeCell ref="N38:O38"/>
    <mergeCell ref="Q38:R38"/>
    <mergeCell ref="AA50:AB51"/>
    <mergeCell ref="AD50:AJ51"/>
    <mergeCell ref="AA40:AB40"/>
    <mergeCell ref="I41:L41"/>
    <mergeCell ref="N41:O41"/>
    <mergeCell ref="Q41:R41"/>
    <mergeCell ref="T41:V41"/>
    <mergeCell ref="B47:L47"/>
    <mergeCell ref="AD39:AD40"/>
    <mergeCell ref="AF39:AF40"/>
    <mergeCell ref="AH39:AH40"/>
    <mergeCell ref="AJ39:AJ40"/>
    <mergeCell ref="H40:H41"/>
    <mergeCell ref="I40:L40"/>
    <mergeCell ref="N40:O40"/>
    <mergeCell ref="Q40:R40"/>
    <mergeCell ref="T40:V40"/>
    <mergeCell ref="X40:Y40"/>
    <mergeCell ref="C38:F41"/>
    <mergeCell ref="T38:V38"/>
    <mergeCell ref="X38:Y38"/>
    <mergeCell ref="AA38:AB38"/>
    <mergeCell ref="I39:L39"/>
    <mergeCell ref="N39:O39"/>
    <mergeCell ref="C53:F54"/>
    <mergeCell ref="H53:L53"/>
    <mergeCell ref="N53:O53"/>
    <mergeCell ref="Q53:R53"/>
    <mergeCell ref="T53:V53"/>
    <mergeCell ref="X53:Y53"/>
    <mergeCell ref="N50:O51"/>
    <mergeCell ref="Q50:R51"/>
    <mergeCell ref="T50:V51"/>
    <mergeCell ref="X50:Y51"/>
    <mergeCell ref="Q56:R56"/>
    <mergeCell ref="T56:V56"/>
    <mergeCell ref="AA53:AB53"/>
    <mergeCell ref="H54:L54"/>
    <mergeCell ref="N54:O54"/>
    <mergeCell ref="Q54:R54"/>
    <mergeCell ref="T54:V54"/>
    <mergeCell ref="H55:H56"/>
    <mergeCell ref="I55:L55"/>
    <mergeCell ref="N55:O55"/>
    <mergeCell ref="Q55:R55"/>
    <mergeCell ref="AA67:AB68"/>
    <mergeCell ref="AD67:AJ68"/>
    <mergeCell ref="AA57:AB57"/>
    <mergeCell ref="I58:L58"/>
    <mergeCell ref="N58:O58"/>
    <mergeCell ref="Q58:R58"/>
    <mergeCell ref="T58:V58"/>
    <mergeCell ref="B64:L64"/>
    <mergeCell ref="AD56:AD57"/>
    <mergeCell ref="AF56:AF57"/>
    <mergeCell ref="AH56:AH57"/>
    <mergeCell ref="AJ56:AJ57"/>
    <mergeCell ref="H57:H58"/>
    <mergeCell ref="I57:L57"/>
    <mergeCell ref="N57:O57"/>
    <mergeCell ref="Q57:R57"/>
    <mergeCell ref="T57:V57"/>
    <mergeCell ref="X57:Y57"/>
    <mergeCell ref="C55:F58"/>
    <mergeCell ref="T55:V55"/>
    <mergeCell ref="X55:Y55"/>
    <mergeCell ref="AA55:AB55"/>
    <mergeCell ref="I56:L56"/>
    <mergeCell ref="N56:O56"/>
    <mergeCell ref="C70:F71"/>
    <mergeCell ref="H70:L70"/>
    <mergeCell ref="N70:O70"/>
    <mergeCell ref="Q70:R70"/>
    <mergeCell ref="T70:V70"/>
    <mergeCell ref="X70:Y70"/>
    <mergeCell ref="N67:O68"/>
    <mergeCell ref="Q67:R68"/>
    <mergeCell ref="T67:V68"/>
    <mergeCell ref="X67:Y68"/>
    <mergeCell ref="Q73:R73"/>
    <mergeCell ref="T73:V73"/>
    <mergeCell ref="AA70:AB70"/>
    <mergeCell ref="H71:L71"/>
    <mergeCell ref="N71:O71"/>
    <mergeCell ref="Q71:R71"/>
    <mergeCell ref="T71:V71"/>
    <mergeCell ref="H72:H73"/>
    <mergeCell ref="I72:L72"/>
    <mergeCell ref="N72:O72"/>
    <mergeCell ref="Q72:R72"/>
    <mergeCell ref="AA84:AB85"/>
    <mergeCell ref="AD84:AJ85"/>
    <mergeCell ref="AA74:AB74"/>
    <mergeCell ref="I75:L75"/>
    <mergeCell ref="N75:O75"/>
    <mergeCell ref="Q75:R75"/>
    <mergeCell ref="T75:V75"/>
    <mergeCell ref="B81:L81"/>
    <mergeCell ref="AD73:AD74"/>
    <mergeCell ref="AF73:AF74"/>
    <mergeCell ref="AH73:AH74"/>
    <mergeCell ref="AJ73:AJ74"/>
    <mergeCell ref="H74:H75"/>
    <mergeCell ref="I74:L74"/>
    <mergeCell ref="N74:O74"/>
    <mergeCell ref="Q74:R74"/>
    <mergeCell ref="T74:V74"/>
    <mergeCell ref="X74:Y74"/>
    <mergeCell ref="C72:F75"/>
    <mergeCell ref="T72:V72"/>
    <mergeCell ref="X72:Y72"/>
    <mergeCell ref="AA72:AB72"/>
    <mergeCell ref="I73:L73"/>
    <mergeCell ref="N73:O73"/>
    <mergeCell ref="C87:F88"/>
    <mergeCell ref="H87:L87"/>
    <mergeCell ref="N87:O87"/>
    <mergeCell ref="Q87:R87"/>
    <mergeCell ref="T87:V87"/>
    <mergeCell ref="X87:Y87"/>
    <mergeCell ref="N84:O85"/>
    <mergeCell ref="Q84:R85"/>
    <mergeCell ref="T84:V85"/>
    <mergeCell ref="X84:Y85"/>
    <mergeCell ref="AA87:AB87"/>
    <mergeCell ref="AD87:AF87"/>
    <mergeCell ref="AH87:AJ87"/>
    <mergeCell ref="H88:L88"/>
    <mergeCell ref="N88:O88"/>
    <mergeCell ref="Q88:R88"/>
    <mergeCell ref="T88:V88"/>
    <mergeCell ref="AD88:AF88"/>
    <mergeCell ref="AH88:AJ88"/>
    <mergeCell ref="B97:L97"/>
    <mergeCell ref="N100:O101"/>
    <mergeCell ref="Q100:R101"/>
    <mergeCell ref="T100:V101"/>
    <mergeCell ref="X100:Y101"/>
    <mergeCell ref="AA100:AB101"/>
    <mergeCell ref="AH89:AJ89"/>
    <mergeCell ref="I90:L90"/>
    <mergeCell ref="N90:O90"/>
    <mergeCell ref="Q90:R90"/>
    <mergeCell ref="T90:V90"/>
    <mergeCell ref="AA90:AB90"/>
    <mergeCell ref="AD90:AF91"/>
    <mergeCell ref="AH90:AJ91"/>
    <mergeCell ref="I89:L89"/>
    <mergeCell ref="N89:O89"/>
    <mergeCell ref="Q89:R89"/>
    <mergeCell ref="T89:V89"/>
    <mergeCell ref="AA89:AB89"/>
    <mergeCell ref="AD89:AF89"/>
    <mergeCell ref="H104:L104"/>
    <mergeCell ref="N104:O104"/>
    <mergeCell ref="Q104:R104"/>
    <mergeCell ref="T104:V104"/>
    <mergeCell ref="AD104:AF104"/>
    <mergeCell ref="AH104:AJ104"/>
    <mergeCell ref="AD100:AJ101"/>
    <mergeCell ref="C103:F104"/>
    <mergeCell ref="H103:L103"/>
    <mergeCell ref="N103:O103"/>
    <mergeCell ref="Q103:R103"/>
    <mergeCell ref="T103:V103"/>
    <mergeCell ref="X103:Y103"/>
    <mergeCell ref="AA103:AB103"/>
    <mergeCell ref="AD103:AF103"/>
    <mergeCell ref="AH103:AJ103"/>
    <mergeCell ref="AH105:AJ105"/>
    <mergeCell ref="I106:L106"/>
    <mergeCell ref="N106:O106"/>
    <mergeCell ref="Q106:R106"/>
    <mergeCell ref="T106:V106"/>
    <mergeCell ref="AA106:AB106"/>
    <mergeCell ref="AD106:AF107"/>
    <mergeCell ref="AH106:AJ107"/>
    <mergeCell ref="I105:L105"/>
    <mergeCell ref="N105:O105"/>
    <mergeCell ref="Q105:R105"/>
    <mergeCell ref="T105:V105"/>
    <mergeCell ref="AA105:AB105"/>
    <mergeCell ref="AD105:AF105"/>
  </mergeCells>
  <conditionalFormatting sqref="X42:Z42 X59:Z63 X91:Z91 X107:Z107 X76:Z77 X93:Z93 X109:Z109">
    <cfRule type="cellIs" dxfId="458" priority="44" operator="equal">
      <formula>$AC$1</formula>
    </cfRule>
  </conditionalFormatting>
  <conditionalFormatting sqref="AA89">
    <cfRule type="cellIs" dxfId="457" priority="41" operator="equal">
      <formula>$AC$1</formula>
    </cfRule>
  </conditionalFormatting>
  <conditionalFormatting sqref="AA105">
    <cfRule type="cellIs" dxfId="456" priority="36" operator="equal">
      <formula>$AC$1</formula>
    </cfRule>
  </conditionalFormatting>
  <conditionalFormatting sqref="Y37">
    <cfRule type="expression" dxfId="455" priority="30">
      <formula>$X$37=""</formula>
    </cfRule>
  </conditionalFormatting>
  <conditionalFormatting sqref="Y39">
    <cfRule type="expression" dxfId="454" priority="29">
      <formula>$X$39=""</formula>
    </cfRule>
  </conditionalFormatting>
  <conditionalFormatting sqref="Y41">
    <cfRule type="expression" dxfId="453" priority="28">
      <formula>$X$41=""</formula>
    </cfRule>
  </conditionalFormatting>
  <conditionalFormatting sqref="AB37">
    <cfRule type="expression" dxfId="452" priority="27">
      <formula>$X$37=""</formula>
    </cfRule>
  </conditionalFormatting>
  <conditionalFormatting sqref="AB39">
    <cfRule type="expression" dxfId="451" priority="26">
      <formula>$X$39=""</formula>
    </cfRule>
  </conditionalFormatting>
  <conditionalFormatting sqref="AB41">
    <cfRule type="expression" dxfId="450" priority="25">
      <formula>$X$41=""</formula>
    </cfRule>
  </conditionalFormatting>
  <conditionalFormatting sqref="Y54">
    <cfRule type="expression" dxfId="449" priority="21">
      <formula>$X$54=""</formula>
    </cfRule>
  </conditionalFormatting>
  <conditionalFormatting sqref="Y56">
    <cfRule type="expression" dxfId="448" priority="20">
      <formula>$X$56=""</formula>
    </cfRule>
  </conditionalFormatting>
  <conditionalFormatting sqref="Y58">
    <cfRule type="expression" dxfId="447" priority="19">
      <formula>$X$58=""</formula>
    </cfRule>
  </conditionalFormatting>
  <conditionalFormatting sqref="AB54">
    <cfRule type="expression" dxfId="446" priority="18">
      <formula>$X$54=""</formula>
    </cfRule>
  </conditionalFormatting>
  <conditionalFormatting sqref="AB56">
    <cfRule type="expression" dxfId="445" priority="17">
      <formula>$X$56=""</formula>
    </cfRule>
  </conditionalFormatting>
  <conditionalFormatting sqref="AB58">
    <cfRule type="expression" dxfId="444" priority="16">
      <formula>$X$58=""</formula>
    </cfRule>
  </conditionalFormatting>
  <conditionalFormatting sqref="Y71">
    <cfRule type="expression" dxfId="443" priority="12">
      <formula>$X$71=""</formula>
    </cfRule>
  </conditionalFormatting>
  <conditionalFormatting sqref="Y73">
    <cfRule type="expression" dxfId="442" priority="11">
      <formula>$X$73=""</formula>
    </cfRule>
  </conditionalFormatting>
  <conditionalFormatting sqref="Y75">
    <cfRule type="expression" dxfId="441" priority="10">
      <formula>$X$75=""</formula>
    </cfRule>
  </conditionalFormatting>
  <conditionalFormatting sqref="AB71">
    <cfRule type="expression" dxfId="440" priority="9">
      <formula>$X$71=""</formula>
    </cfRule>
  </conditionalFormatting>
  <conditionalFormatting sqref="AB73">
    <cfRule type="expression" dxfId="439" priority="8">
      <formula>$X$73=""</formula>
    </cfRule>
  </conditionalFormatting>
  <conditionalFormatting sqref="AB75">
    <cfRule type="expression" dxfId="438" priority="7">
      <formula>$X$75=""</formula>
    </cfRule>
  </conditionalFormatting>
  <conditionalFormatting sqref="Y88">
    <cfRule type="expression" dxfId="437" priority="5">
      <formula>$X$88=""</formula>
    </cfRule>
  </conditionalFormatting>
  <conditionalFormatting sqref="AB88">
    <cfRule type="expression" dxfId="436" priority="4">
      <formula>$X$88=""</formula>
    </cfRule>
  </conditionalFormatting>
  <conditionalFormatting sqref="Y104">
    <cfRule type="expression" dxfId="435" priority="2">
      <formula>$X$104=""</formula>
    </cfRule>
  </conditionalFormatting>
  <conditionalFormatting sqref="AB104">
    <cfRule type="expression" dxfId="434" priority="1">
      <formula>$X$104=""</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43" operator="containsText" id="{F6ECC172-A416-4856-8547-AB8BFCE9E5F2}">
            <xm:f>NOT(ISERROR(SEARCH($T$36,AA60)))</xm:f>
            <xm:f>$T$36</xm:f>
            <x14:dxf>
              <font>
                <color theme="0"/>
              </font>
            </x14:dxf>
          </x14:cfRule>
          <xm:sqref>AA60:AB63</xm:sqref>
        </x14:conditionalFormatting>
        <x14:conditionalFormatting xmlns:xm="http://schemas.microsoft.com/office/excel/2006/main">
          <x14:cfRule type="containsText" priority="42" operator="containsText" id="{38717C4E-264C-40E6-93A4-4D290099282F}">
            <xm:f>NOT(ISERROR(SEARCH($T$36,AA93)))</xm:f>
            <xm:f>$T$36</xm:f>
            <x14:dxf>
              <font>
                <color theme="0"/>
              </font>
            </x14:dxf>
          </x14:cfRule>
          <xm:sqref>AA93:AB93</xm:sqref>
        </x14:conditionalFormatting>
        <x14:conditionalFormatting xmlns:xm="http://schemas.microsoft.com/office/excel/2006/main">
          <x14:cfRule type="containsText" priority="38" operator="containsText" id="{62A6063D-8B25-403A-86AD-0EB00D958C6E}">
            <xm:f>NOT(ISERROR(SEARCH($T$36,AA77)))</xm:f>
            <xm:f>$T$36</xm:f>
            <x14:dxf>
              <font>
                <color theme="0"/>
              </font>
            </x14:dxf>
          </x14:cfRule>
          <xm:sqref>AA77:AB77</xm:sqref>
        </x14:conditionalFormatting>
        <x14:conditionalFormatting xmlns:xm="http://schemas.microsoft.com/office/excel/2006/main">
          <x14:cfRule type="containsText" priority="40" operator="containsText" id="{36D7F7D5-10A8-424A-8201-2FC34B867238}">
            <xm:f>NOT(ISERROR(SEARCH($T$36,AA89)))</xm:f>
            <xm:f>$T$36</xm:f>
            <x14:dxf>
              <font>
                <color theme="0"/>
              </font>
            </x14:dxf>
          </x14:cfRule>
          <xm:sqref>AA89</xm:sqref>
        </x14:conditionalFormatting>
        <x14:conditionalFormatting xmlns:xm="http://schemas.microsoft.com/office/excel/2006/main">
          <x14:cfRule type="containsText" priority="39" operator="containsText" id="{AF10D2E8-553F-44FB-8E17-B6FC1CA1F672}">
            <xm:f>NOT(ISERROR(SEARCH($T$40,AA90)))</xm:f>
            <xm:f>$T$40</xm:f>
            <x14:dxf>
              <font>
                <color theme="0"/>
              </font>
            </x14:dxf>
          </x14:cfRule>
          <xm:sqref>AA90:AB90</xm:sqref>
        </x14:conditionalFormatting>
        <x14:conditionalFormatting xmlns:xm="http://schemas.microsoft.com/office/excel/2006/main">
          <x14:cfRule type="containsText" priority="37" operator="containsText" id="{5DE1F8F8-84E6-42A5-BDF2-86F856A6FA38}">
            <xm:f>NOT(ISERROR(SEARCH($T$36,AA109)))</xm:f>
            <xm:f>$T$36</xm:f>
            <x14:dxf>
              <font>
                <color theme="0"/>
              </font>
            </x14:dxf>
          </x14:cfRule>
          <xm:sqref>AA109:AB109</xm:sqref>
        </x14:conditionalFormatting>
        <x14:conditionalFormatting xmlns:xm="http://schemas.microsoft.com/office/excel/2006/main">
          <x14:cfRule type="containsText" priority="35" operator="containsText" id="{E7FCEFE9-2B39-4602-A43A-062616895B31}">
            <xm:f>NOT(ISERROR(SEARCH($T$36,AA105)))</xm:f>
            <xm:f>$T$36</xm:f>
            <x14:dxf>
              <font>
                <color theme="0"/>
              </font>
            </x14:dxf>
          </x14:cfRule>
          <xm:sqref>AA105</xm:sqref>
        </x14:conditionalFormatting>
        <x14:conditionalFormatting xmlns:xm="http://schemas.microsoft.com/office/excel/2006/main">
          <x14:cfRule type="containsText" priority="34" operator="containsText" id="{02C570D5-B0E0-4889-9C64-2AD172E8E7C6}">
            <xm:f>NOT(ISERROR(SEARCH($T$40,AA106)))</xm:f>
            <xm:f>$T$40</xm:f>
            <x14:dxf>
              <font>
                <color theme="0"/>
              </font>
            </x14:dxf>
          </x14:cfRule>
          <xm:sqref>AA106:AB106</xm:sqref>
        </x14:conditionalFormatting>
        <x14:conditionalFormatting xmlns:xm="http://schemas.microsoft.com/office/excel/2006/main">
          <x14:cfRule type="containsText" priority="33" operator="containsText" id="{C306175A-4B03-4556-8C5D-4847560DCC26}">
            <xm:f>NOT(ISERROR(SEARCH($T$36,AA37)))</xm:f>
            <xm:f>$T$36</xm:f>
            <x14:dxf>
              <font>
                <color theme="0"/>
              </font>
            </x14:dxf>
          </x14:cfRule>
          <xm:sqref>AA37</xm:sqref>
        </x14:conditionalFormatting>
        <x14:conditionalFormatting xmlns:xm="http://schemas.microsoft.com/office/excel/2006/main">
          <x14:cfRule type="containsText" priority="32" operator="containsText" id="{4AF0CC8B-B0DC-40E2-A8B2-DA9F5E7CF433}">
            <xm:f>NOT(ISERROR(SEARCH($T$38,AA39)))</xm:f>
            <xm:f>$T$38</xm:f>
            <x14:dxf>
              <font>
                <color theme="0"/>
              </font>
            </x14:dxf>
          </x14:cfRule>
          <xm:sqref>AA39</xm:sqref>
        </x14:conditionalFormatting>
        <x14:conditionalFormatting xmlns:xm="http://schemas.microsoft.com/office/excel/2006/main">
          <x14:cfRule type="containsText" priority="31" operator="containsText" id="{937346C8-C19B-4E82-AC9E-B5DA9CD1093B}">
            <xm:f>NOT(ISERROR(SEARCH($T$40,AA41)))</xm:f>
            <xm:f>$T$40</xm:f>
            <x14:dxf>
              <font>
                <color theme="0"/>
              </font>
            </x14:dxf>
          </x14:cfRule>
          <xm:sqref>AA41</xm:sqref>
        </x14:conditionalFormatting>
        <x14:conditionalFormatting xmlns:xm="http://schemas.microsoft.com/office/excel/2006/main">
          <x14:cfRule type="containsText" priority="24" operator="containsText" id="{DBC954F1-CA41-40CF-A0F7-D0B61A372159}">
            <xm:f>NOT(ISERROR(SEARCH($T$53,AA54)))</xm:f>
            <xm:f>$T$53</xm:f>
            <x14:dxf>
              <font>
                <color theme="0"/>
              </font>
            </x14:dxf>
          </x14:cfRule>
          <xm:sqref>AA54</xm:sqref>
        </x14:conditionalFormatting>
        <x14:conditionalFormatting xmlns:xm="http://schemas.microsoft.com/office/excel/2006/main">
          <x14:cfRule type="containsText" priority="23" operator="containsText" id="{B0176559-FF78-47BE-B829-C00B97A04F31}">
            <xm:f>NOT(ISERROR(SEARCH($T$55,AA56)))</xm:f>
            <xm:f>$T$55</xm:f>
            <x14:dxf>
              <font>
                <color theme="0"/>
              </font>
            </x14:dxf>
          </x14:cfRule>
          <xm:sqref>AA56</xm:sqref>
        </x14:conditionalFormatting>
        <x14:conditionalFormatting xmlns:xm="http://schemas.microsoft.com/office/excel/2006/main">
          <x14:cfRule type="containsText" priority="22" operator="containsText" id="{F5D899B0-3177-40A5-8692-AD88EFE48AF7}">
            <xm:f>NOT(ISERROR(SEARCH($T$57,AA58)))</xm:f>
            <xm:f>$T$57</xm:f>
            <x14:dxf>
              <font>
                <color theme="0"/>
              </font>
            </x14:dxf>
          </x14:cfRule>
          <xm:sqref>AA58</xm:sqref>
        </x14:conditionalFormatting>
        <x14:conditionalFormatting xmlns:xm="http://schemas.microsoft.com/office/excel/2006/main">
          <x14:cfRule type="containsText" priority="15" operator="containsText" id="{5C4C281B-26AD-4414-BDD7-3E5FA2DCB77A}">
            <xm:f>NOT(ISERROR(SEARCH($T$70,AA71)))</xm:f>
            <xm:f>$T$70</xm:f>
            <x14:dxf>
              <font>
                <color theme="0"/>
              </font>
            </x14:dxf>
          </x14:cfRule>
          <xm:sqref>AA71</xm:sqref>
        </x14:conditionalFormatting>
        <x14:conditionalFormatting xmlns:xm="http://schemas.microsoft.com/office/excel/2006/main">
          <x14:cfRule type="containsText" priority="14" operator="containsText" id="{4832A200-A9A1-492F-8080-023B153927D0}">
            <xm:f>NOT(ISERROR(SEARCH($T$72,AA73)))</xm:f>
            <xm:f>$T$72</xm:f>
            <x14:dxf>
              <font>
                <color theme="0"/>
              </font>
            </x14:dxf>
          </x14:cfRule>
          <xm:sqref>AA73</xm:sqref>
        </x14:conditionalFormatting>
        <x14:conditionalFormatting xmlns:xm="http://schemas.microsoft.com/office/excel/2006/main">
          <x14:cfRule type="containsText" priority="13" operator="containsText" id="{28A2CB4D-1669-4E8B-8ABA-F44A120F9BD0}">
            <xm:f>NOT(ISERROR(SEARCH($T$74,AA75)))</xm:f>
            <xm:f>$T$74</xm:f>
            <x14:dxf>
              <font>
                <color theme="0"/>
              </font>
            </x14:dxf>
          </x14:cfRule>
          <xm:sqref>AA75</xm:sqref>
        </x14:conditionalFormatting>
        <x14:conditionalFormatting xmlns:xm="http://schemas.microsoft.com/office/excel/2006/main">
          <x14:cfRule type="containsText" priority="6" operator="containsText" id="{E813C882-322C-4BF9-8DDE-7F3E35D21B0A}">
            <xm:f>NOT(ISERROR(SEARCH($T$87,AA88)))</xm:f>
            <xm:f>$T$87</xm:f>
            <x14:dxf>
              <font>
                <color theme="0"/>
              </font>
            </x14:dxf>
          </x14:cfRule>
          <xm:sqref>AA88</xm:sqref>
        </x14:conditionalFormatting>
        <x14:conditionalFormatting xmlns:xm="http://schemas.microsoft.com/office/excel/2006/main">
          <x14:cfRule type="containsText" priority="3" operator="containsText" id="{835DA035-3A20-48EC-BDD8-8D5BCBAD5B7C}">
            <xm:f>NOT(ISERROR(SEARCH($T$103,AA104)))</xm:f>
            <xm:f>$T$103</xm:f>
            <x14:dxf>
              <font>
                <color theme="0"/>
              </font>
            </x14:dxf>
          </x14:cfRule>
          <xm:sqref>AA104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N170"/>
  <sheetViews>
    <sheetView showGridLines="0" showRowColHeaders="0" zoomScale="75" zoomScaleNormal="75" workbookViewId="0">
      <selection activeCell="P39" sqref="P39:Q39"/>
    </sheetView>
  </sheetViews>
  <sheetFormatPr baseColWidth="10" defaultRowHeight="15" x14ac:dyDescent="0.25"/>
  <cols>
    <col min="1" max="1" width="1.7109375" style="191" customWidth="1"/>
    <col min="2" max="2" width="1.5703125" style="191" customWidth="1"/>
    <col min="3" max="3" width="8.28515625" style="191" customWidth="1"/>
    <col min="4" max="4" width="0.28515625" style="222" customWidth="1"/>
    <col min="5" max="6" width="7.7109375" style="191" customWidth="1"/>
    <col min="7" max="8" width="15.7109375" style="222" customWidth="1"/>
    <col min="9" max="9" width="15.7109375" style="191" customWidth="1"/>
    <col min="10" max="10" width="16.7109375" style="191" customWidth="1"/>
    <col min="11" max="11" width="15.7109375" style="191" customWidth="1"/>
    <col min="12" max="12" width="0.85546875" style="222" customWidth="1"/>
    <col min="13" max="13" width="14.7109375" style="191" customWidth="1"/>
    <col min="14" max="14" width="15.7109375" style="191" customWidth="1"/>
    <col min="15" max="15" width="0.28515625" style="222" customWidth="1"/>
    <col min="16" max="16" width="5.7109375" style="191" customWidth="1"/>
    <col min="17" max="17" width="15" style="191" customWidth="1"/>
    <col min="18" max="18" width="0.28515625" style="222" customWidth="1"/>
    <col min="19" max="19" width="20.7109375" style="191" customWidth="1"/>
    <col min="20" max="20" width="22.7109375" style="191" customWidth="1"/>
    <col min="21" max="21" width="0.28515625" style="222" customWidth="1"/>
    <col min="22" max="22" width="12.42578125" style="191" customWidth="1"/>
    <col min="23" max="23" width="33.42578125" style="191" customWidth="1"/>
    <col min="24" max="24" width="0.28515625" style="222" customWidth="1"/>
    <col min="25" max="25" width="12.42578125" style="191" customWidth="1"/>
    <col min="26" max="26" width="50.28515625" style="191" customWidth="1"/>
    <col min="27" max="27" width="6.140625" style="191" customWidth="1"/>
    <col min="28" max="28" width="13.7109375" style="191" customWidth="1"/>
    <col min="29" max="29" width="0.7109375" style="191" customWidth="1"/>
    <col min="30" max="30" width="13.7109375" style="191" customWidth="1"/>
    <col min="31" max="31" width="0.7109375" style="191" customWidth="1"/>
    <col min="32" max="32" width="13.7109375" style="191" customWidth="1"/>
    <col min="33" max="33" width="2.28515625" style="191" customWidth="1"/>
    <col min="34" max="34" width="13.7109375" style="191" customWidth="1"/>
    <col min="35" max="35" width="0.7109375" style="240" customWidth="1"/>
    <col min="36" max="36" width="13.7109375" style="191" customWidth="1"/>
    <col min="37" max="37" width="0.7109375" style="191" customWidth="1"/>
    <col min="38" max="38" width="13.7109375" style="191" customWidth="1"/>
    <col min="39" max="39" width="3.7109375" style="191" customWidth="1"/>
    <col min="40" max="16384" width="11.42578125" style="191"/>
  </cols>
  <sheetData>
    <row r="1" spans="1:39" x14ac:dyDescent="0.25">
      <c r="A1" s="185"/>
      <c r="B1" s="185"/>
      <c r="C1" s="185"/>
      <c r="D1" s="186"/>
      <c r="E1" s="185"/>
      <c r="F1" s="185"/>
      <c r="G1" s="186"/>
      <c r="H1" s="186"/>
      <c r="I1" s="185"/>
      <c r="J1" s="185"/>
      <c r="K1" s="185"/>
      <c r="L1" s="186"/>
      <c r="M1" s="185"/>
      <c r="N1" s="185"/>
      <c r="O1" s="186"/>
      <c r="P1" s="185"/>
      <c r="Q1" s="185"/>
      <c r="R1" s="186"/>
      <c r="S1" s="185"/>
      <c r="T1" s="185"/>
      <c r="U1" s="186"/>
      <c r="V1" s="187"/>
      <c r="W1" s="187"/>
      <c r="X1" s="188"/>
      <c r="Y1" s="187"/>
      <c r="Z1" s="187"/>
      <c r="AA1" s="190">
        <v>100</v>
      </c>
      <c r="AB1" s="187"/>
      <c r="AC1" s="187"/>
      <c r="AD1" s="297"/>
      <c r="AE1" s="297"/>
      <c r="AF1" s="297"/>
      <c r="AG1" s="185"/>
    </row>
    <row r="2" spans="1:39" ht="23.25" customHeight="1" x14ac:dyDescent="0.25">
      <c r="A2" s="185"/>
      <c r="B2" s="185"/>
      <c r="C2" s="185"/>
      <c r="D2" s="186"/>
      <c r="E2" s="185"/>
      <c r="F2" s="185"/>
      <c r="G2" s="186"/>
      <c r="H2" s="186"/>
      <c r="I2" s="185"/>
      <c r="J2" s="185"/>
      <c r="K2" s="185"/>
      <c r="L2" s="186"/>
      <c r="M2" s="185"/>
      <c r="N2" s="185"/>
      <c r="O2" s="186"/>
      <c r="P2" s="185"/>
      <c r="Q2" s="185"/>
      <c r="R2" s="186"/>
      <c r="S2" s="185"/>
      <c r="T2" s="185"/>
      <c r="U2" s="186"/>
      <c r="V2" s="187"/>
      <c r="W2" s="187"/>
      <c r="X2" s="188"/>
      <c r="Y2" s="187"/>
      <c r="Z2" s="187"/>
      <c r="AA2" s="187"/>
      <c r="AB2" s="187"/>
      <c r="AC2" s="187"/>
      <c r="AD2" s="187"/>
      <c r="AE2" s="187"/>
      <c r="AF2" s="187"/>
      <c r="AG2" s="185"/>
    </row>
    <row r="3" spans="1:39" ht="15" customHeight="1" x14ac:dyDescent="0.25">
      <c r="A3" s="185"/>
      <c r="B3" s="185"/>
      <c r="C3" s="185"/>
      <c r="D3" s="186"/>
      <c r="E3" s="185"/>
      <c r="F3" s="185"/>
      <c r="G3" s="186"/>
      <c r="H3" s="186"/>
      <c r="I3" s="185"/>
      <c r="J3" s="185"/>
      <c r="K3" s="185"/>
      <c r="L3" s="186"/>
      <c r="M3" s="185"/>
      <c r="N3" s="185"/>
      <c r="O3" s="186"/>
      <c r="P3" s="185"/>
      <c r="Q3" s="185"/>
      <c r="R3" s="186"/>
      <c r="S3" s="185"/>
      <c r="T3" s="185"/>
      <c r="U3" s="186"/>
      <c r="V3" s="187"/>
      <c r="W3" s="187"/>
      <c r="X3" s="188"/>
      <c r="Y3" s="187"/>
      <c r="Z3" s="187"/>
      <c r="AA3" s="187"/>
      <c r="AB3" s="187"/>
      <c r="AC3" s="187"/>
      <c r="AD3" s="187"/>
      <c r="AE3" s="187"/>
      <c r="AF3" s="187"/>
      <c r="AG3" s="185"/>
    </row>
    <row r="4" spans="1:39" ht="15" customHeight="1" x14ac:dyDescent="0.25">
      <c r="A4" s="185"/>
      <c r="B4" s="185"/>
      <c r="C4" s="185"/>
      <c r="D4" s="186"/>
      <c r="E4" s="185"/>
      <c r="F4" s="185"/>
      <c r="G4" s="186"/>
      <c r="H4" s="186"/>
      <c r="I4" s="185"/>
      <c r="J4" s="185"/>
      <c r="K4" s="185"/>
      <c r="L4" s="186"/>
      <c r="M4" s="185"/>
      <c r="N4" s="185"/>
      <c r="O4" s="186"/>
      <c r="P4" s="185"/>
      <c r="Q4" s="185"/>
      <c r="R4" s="186"/>
      <c r="S4" s="185"/>
      <c r="T4" s="185"/>
      <c r="U4" s="186"/>
      <c r="V4" s="187"/>
      <c r="W4" s="187"/>
      <c r="X4" s="188"/>
      <c r="Y4" s="187"/>
      <c r="Z4" s="187"/>
      <c r="AA4" s="187"/>
      <c r="AB4" s="187"/>
      <c r="AC4" s="187"/>
      <c r="AD4" s="187"/>
      <c r="AE4" s="187"/>
      <c r="AF4" s="187"/>
      <c r="AG4" s="185"/>
    </row>
    <row r="5" spans="1:39" ht="15" customHeight="1" x14ac:dyDescent="0.25">
      <c r="A5" s="185"/>
      <c r="B5" s="185"/>
      <c r="C5" s="185"/>
      <c r="D5" s="186"/>
      <c r="E5" s="185"/>
      <c r="F5" s="185"/>
      <c r="G5" s="186"/>
      <c r="H5" s="186"/>
      <c r="I5" s="185"/>
      <c r="J5" s="185"/>
      <c r="K5" s="185"/>
      <c r="L5" s="186"/>
      <c r="M5" s="185"/>
      <c r="N5" s="185"/>
      <c r="O5" s="186"/>
      <c r="P5" s="185"/>
      <c r="Q5" s="185"/>
      <c r="R5" s="186"/>
      <c r="S5" s="185"/>
      <c r="T5" s="185"/>
      <c r="U5" s="186"/>
      <c r="V5" s="187"/>
      <c r="W5" s="187"/>
      <c r="X5" s="188"/>
      <c r="Y5" s="187"/>
      <c r="Z5" s="187"/>
      <c r="AA5" s="187"/>
      <c r="AB5" s="187"/>
      <c r="AC5" s="187"/>
      <c r="AD5" s="187"/>
      <c r="AE5" s="187"/>
      <c r="AF5" s="187"/>
      <c r="AG5" s="185"/>
    </row>
    <row r="6" spans="1:39" x14ac:dyDescent="0.25">
      <c r="A6" s="185"/>
      <c r="B6" s="185"/>
      <c r="C6" s="185"/>
      <c r="D6" s="186"/>
      <c r="E6" s="185"/>
      <c r="F6" s="185"/>
      <c r="G6" s="186"/>
      <c r="H6" s="186"/>
      <c r="I6" s="185"/>
      <c r="J6" s="185"/>
      <c r="K6" s="185"/>
      <c r="L6" s="186"/>
      <c r="M6" s="185"/>
      <c r="N6" s="185"/>
      <c r="O6" s="186"/>
      <c r="P6" s="185"/>
      <c r="Q6" s="185"/>
      <c r="R6" s="186"/>
      <c r="S6" s="185"/>
      <c r="T6" s="185"/>
      <c r="U6" s="186"/>
      <c r="V6" s="187"/>
      <c r="W6" s="187"/>
      <c r="X6" s="188"/>
      <c r="Y6" s="187"/>
      <c r="Z6" s="187"/>
      <c r="AA6" s="187"/>
      <c r="AB6" s="187"/>
      <c r="AC6" s="187"/>
      <c r="AD6" s="187"/>
      <c r="AE6" s="187"/>
      <c r="AF6" s="187"/>
      <c r="AG6" s="185"/>
    </row>
    <row r="7" spans="1:39" ht="3.95" customHeight="1" x14ac:dyDescent="0.25">
      <c r="A7" s="185"/>
      <c r="B7" s="185"/>
      <c r="C7" s="185"/>
      <c r="D7" s="186"/>
      <c r="E7" s="192"/>
      <c r="F7" s="192"/>
      <c r="G7" s="186"/>
      <c r="H7" s="186"/>
      <c r="I7" s="192"/>
      <c r="J7" s="192"/>
      <c r="K7" s="192"/>
      <c r="L7" s="186"/>
      <c r="M7" s="185"/>
      <c r="N7" s="185"/>
      <c r="O7" s="186"/>
      <c r="P7" s="185"/>
      <c r="Q7" s="185"/>
      <c r="R7" s="186"/>
      <c r="S7" s="185"/>
      <c r="T7" s="185"/>
      <c r="U7" s="186"/>
      <c r="V7" s="185"/>
      <c r="W7" s="185"/>
      <c r="X7" s="186"/>
      <c r="Y7" s="185"/>
      <c r="Z7" s="185"/>
      <c r="AA7" s="185"/>
      <c r="AB7" s="185"/>
      <c r="AC7" s="185"/>
      <c r="AD7" s="185"/>
      <c r="AE7" s="185"/>
      <c r="AF7" s="185"/>
      <c r="AG7" s="185"/>
    </row>
    <row r="8" spans="1:39" ht="30" customHeight="1" x14ac:dyDescent="0.25">
      <c r="A8" s="185"/>
      <c r="B8" s="675" t="s">
        <v>15</v>
      </c>
      <c r="C8" s="675"/>
      <c r="D8" s="675"/>
      <c r="E8" s="675"/>
      <c r="F8" s="675"/>
      <c r="G8" s="675"/>
      <c r="H8" s="675"/>
      <c r="I8" s="675"/>
      <c r="J8" s="675"/>
      <c r="K8" s="675"/>
      <c r="L8" s="675"/>
      <c r="M8" s="675"/>
      <c r="N8" s="675"/>
      <c r="O8" s="675"/>
      <c r="P8" s="675"/>
      <c r="Q8" s="675"/>
      <c r="R8" s="675"/>
      <c r="S8" s="675"/>
      <c r="T8" s="675"/>
      <c r="U8" s="675"/>
      <c r="V8" s="675"/>
      <c r="W8" s="675"/>
      <c r="X8" s="301"/>
      <c r="Y8" s="676" t="s">
        <v>16</v>
      </c>
      <c r="Z8" s="676"/>
      <c r="AA8" s="676"/>
      <c r="AB8" s="676"/>
      <c r="AC8" s="676"/>
      <c r="AD8" s="676"/>
      <c r="AE8" s="676"/>
      <c r="AF8" s="676"/>
      <c r="AG8" s="676"/>
      <c r="AH8" s="676"/>
      <c r="AI8" s="676"/>
      <c r="AJ8" s="676"/>
      <c r="AK8" s="676"/>
      <c r="AL8" s="676"/>
      <c r="AM8" s="676"/>
    </row>
    <row r="9" spans="1:39" x14ac:dyDescent="0.25">
      <c r="A9" s="185"/>
      <c r="B9" s="185"/>
      <c r="C9" s="185"/>
      <c r="D9" s="186"/>
      <c r="E9" s="185"/>
      <c r="F9" s="185"/>
      <c r="G9" s="186"/>
      <c r="H9" s="186"/>
      <c r="I9" s="185"/>
      <c r="J9" s="185"/>
      <c r="K9" s="185"/>
      <c r="L9" s="186"/>
      <c r="M9" s="185"/>
      <c r="N9" s="185"/>
      <c r="O9" s="186"/>
      <c r="P9" s="185"/>
      <c r="Q9" s="185"/>
      <c r="R9" s="186"/>
      <c r="S9" s="185"/>
      <c r="T9" s="185"/>
      <c r="U9" s="186"/>
      <c r="V9" s="185"/>
      <c r="W9" s="185"/>
      <c r="X9" s="186"/>
      <c r="Y9" s="185"/>
      <c r="Z9" s="185"/>
      <c r="AA9" s="185"/>
      <c r="AB9" s="185"/>
      <c r="AC9" s="185"/>
      <c r="AD9" s="185"/>
      <c r="AE9" s="185"/>
      <c r="AF9" s="185"/>
      <c r="AG9" s="185"/>
    </row>
    <row r="10" spans="1:39" x14ac:dyDescent="0.25">
      <c r="A10" s="185"/>
      <c r="B10" s="185"/>
      <c r="C10" s="185"/>
      <c r="D10" s="186"/>
      <c r="E10" s="185"/>
      <c r="F10" s="185"/>
      <c r="G10" s="186"/>
      <c r="H10" s="186"/>
      <c r="I10" s="185"/>
      <c r="J10" s="185"/>
      <c r="K10" s="185"/>
      <c r="L10" s="186"/>
      <c r="M10" s="185"/>
      <c r="N10" s="185"/>
      <c r="O10" s="186"/>
      <c r="P10" s="185"/>
      <c r="Q10" s="185"/>
      <c r="R10" s="186"/>
      <c r="S10" s="185"/>
      <c r="T10" s="185"/>
      <c r="U10" s="186"/>
      <c r="V10" s="185"/>
      <c r="W10" s="185"/>
      <c r="X10" s="186"/>
      <c r="Y10" s="185"/>
      <c r="Z10" s="185"/>
      <c r="AA10" s="185"/>
      <c r="AB10" s="185"/>
      <c r="AC10" s="185"/>
      <c r="AD10" s="185"/>
      <c r="AE10" s="185"/>
      <c r="AF10" s="185"/>
      <c r="AG10" s="185"/>
    </row>
    <row r="11" spans="1:39" s="378" customFormat="1" ht="17.25" customHeight="1" x14ac:dyDescent="0.25">
      <c r="A11" s="187"/>
      <c r="B11" s="187"/>
      <c r="C11" s="911" t="s">
        <v>245</v>
      </c>
      <c r="D11" s="911"/>
      <c r="E11" s="911"/>
      <c r="F11" s="911"/>
      <c r="G11" s="911"/>
      <c r="H11" s="911"/>
      <c r="I11" s="911"/>
      <c r="J11" s="911"/>
      <c r="K11" s="911"/>
      <c r="L11" s="911"/>
      <c r="M11" s="911"/>
      <c r="N11" s="911"/>
      <c r="O11" s="911"/>
      <c r="P11" s="911"/>
      <c r="Q11" s="187"/>
      <c r="R11" s="188"/>
      <c r="S11" s="187"/>
      <c r="T11" s="187"/>
      <c r="U11" s="188"/>
      <c r="V11" s="187"/>
      <c r="W11" s="187"/>
      <c r="X11" s="188"/>
      <c r="Y11" s="187"/>
      <c r="Z11" s="187"/>
      <c r="AA11" s="187"/>
      <c r="AB11" s="187"/>
      <c r="AC11" s="187"/>
      <c r="AD11" s="187"/>
      <c r="AE11" s="187"/>
      <c r="AF11" s="187"/>
      <c r="AG11" s="187"/>
      <c r="AI11" s="379"/>
    </row>
    <row r="12" spans="1:39" ht="9.9499999999999993" customHeight="1" x14ac:dyDescent="0.25">
      <c r="A12" s="185"/>
      <c r="B12" s="185"/>
      <c r="C12" s="346"/>
      <c r="D12" s="346"/>
      <c r="E12" s="346"/>
      <c r="F12" s="346"/>
      <c r="G12" s="346"/>
      <c r="H12" s="346"/>
      <c r="I12" s="346"/>
      <c r="J12" s="346"/>
      <c r="K12" s="346"/>
      <c r="L12" s="346"/>
      <c r="M12" s="346"/>
      <c r="N12" s="346"/>
      <c r="O12" s="346"/>
      <c r="P12" s="186"/>
      <c r="Q12" s="186"/>
      <c r="R12" s="186"/>
      <c r="S12" s="186"/>
      <c r="T12" s="186"/>
      <c r="U12" s="186"/>
      <c r="V12" s="186"/>
      <c r="W12" s="185"/>
      <c r="X12" s="186"/>
      <c r="Y12" s="185"/>
      <c r="Z12" s="185"/>
      <c r="AA12" s="185"/>
      <c r="AB12" s="185"/>
      <c r="AC12" s="185"/>
      <c r="AD12" s="185"/>
      <c r="AE12" s="185"/>
      <c r="AF12" s="185"/>
      <c r="AG12" s="185"/>
    </row>
    <row r="13" spans="1:39" s="384" customFormat="1" ht="24.95" customHeight="1" x14ac:dyDescent="0.25">
      <c r="A13" s="380"/>
      <c r="B13" s="380"/>
      <c r="C13" s="346"/>
      <c r="D13" s="346"/>
      <c r="E13" s="820" t="s">
        <v>386</v>
      </c>
      <c r="F13" s="820"/>
      <c r="G13" s="821"/>
      <c r="H13" s="822" t="s">
        <v>387</v>
      </c>
      <c r="I13" s="821"/>
      <c r="J13" s="382" t="s">
        <v>388</v>
      </c>
      <c r="K13" s="720" t="s">
        <v>389</v>
      </c>
      <c r="L13" s="820"/>
      <c r="M13" s="821"/>
      <c r="N13" s="383" t="s">
        <v>391</v>
      </c>
      <c r="O13" s="381" t="s">
        <v>390</v>
      </c>
      <c r="P13" s="822" t="s">
        <v>392</v>
      </c>
      <c r="Q13" s="820"/>
      <c r="R13" s="820"/>
      <c r="S13" s="820"/>
      <c r="T13" s="702"/>
      <c r="U13" s="702"/>
      <c r="V13" s="702"/>
      <c r="W13" s="702"/>
      <c r="X13" s="702"/>
      <c r="Y13" s="702"/>
      <c r="Z13" s="380"/>
      <c r="AA13" s="380"/>
      <c r="AB13" s="380"/>
      <c r="AC13" s="380"/>
      <c r="AD13" s="380"/>
      <c r="AE13" s="380"/>
      <c r="AF13" s="380"/>
      <c r="AG13" s="380"/>
    </row>
    <row r="14" spans="1:39" s="384" customFormat="1" ht="24.95" customHeight="1" x14ac:dyDescent="0.25">
      <c r="A14" s="380"/>
      <c r="B14" s="380"/>
      <c r="C14" s="126"/>
      <c r="D14" s="126"/>
      <c r="E14" s="842" t="s">
        <v>42</v>
      </c>
      <c r="F14" s="843"/>
      <c r="G14" s="385" t="s">
        <v>49</v>
      </c>
      <c r="H14" s="385" t="s">
        <v>42</v>
      </c>
      <c r="I14" s="385" t="s">
        <v>49</v>
      </c>
      <c r="J14" s="386" t="s">
        <v>42</v>
      </c>
      <c r="K14" s="387" t="s">
        <v>42</v>
      </c>
      <c r="L14" s="848" t="s">
        <v>49</v>
      </c>
      <c r="M14" s="843"/>
      <c r="N14" s="388" t="s">
        <v>42</v>
      </c>
      <c r="O14" s="355"/>
      <c r="P14" s="852" t="s">
        <v>42</v>
      </c>
      <c r="Q14" s="853"/>
      <c r="R14" s="290"/>
      <c r="S14" s="501" t="s">
        <v>49</v>
      </c>
      <c r="T14" s="500"/>
      <c r="U14" s="350"/>
      <c r="V14" s="350"/>
      <c r="W14" s="702"/>
      <c r="X14" s="702"/>
      <c r="Y14" s="702"/>
      <c r="Z14" s="380"/>
      <c r="AA14" s="380"/>
      <c r="AB14" s="380"/>
      <c r="AC14" s="380"/>
      <c r="AD14" s="380"/>
      <c r="AE14" s="380"/>
      <c r="AF14" s="380"/>
      <c r="AG14" s="380"/>
    </row>
    <row r="15" spans="1:39" s="384" customFormat="1" ht="24.95" customHeight="1" x14ac:dyDescent="0.25">
      <c r="A15" s="380"/>
      <c r="B15" s="380"/>
      <c r="C15" s="223" t="s">
        <v>47</v>
      </c>
      <c r="D15" s="272"/>
      <c r="E15" s="844">
        <v>84.49</v>
      </c>
      <c r="F15" s="845"/>
      <c r="G15" s="389">
        <v>406.22</v>
      </c>
      <c r="H15" s="390">
        <v>74.87</v>
      </c>
      <c r="I15" s="390">
        <v>359.18</v>
      </c>
      <c r="J15" s="391">
        <v>74.87</v>
      </c>
      <c r="K15" s="392">
        <v>74.87</v>
      </c>
      <c r="L15" s="849">
        <v>359.18</v>
      </c>
      <c r="M15" s="850"/>
      <c r="N15" s="393">
        <v>74.87</v>
      </c>
      <c r="O15" s="392"/>
      <c r="P15" s="854">
        <v>72.180000000000007</v>
      </c>
      <c r="Q15" s="854"/>
      <c r="R15" s="290"/>
      <c r="S15" s="393">
        <v>346.01</v>
      </c>
      <c r="T15" s="685"/>
      <c r="U15" s="126"/>
      <c r="V15" s="685"/>
      <c r="W15" s="685"/>
      <c r="X15" s="685"/>
      <c r="Y15" s="685"/>
      <c r="Z15" s="380"/>
      <c r="AA15" s="380"/>
      <c r="AB15" s="380"/>
      <c r="AC15" s="380"/>
      <c r="AD15" s="380"/>
      <c r="AE15" s="380"/>
      <c r="AF15" s="380"/>
      <c r="AG15" s="380"/>
    </row>
    <row r="16" spans="1:39" s="384" customFormat="1" ht="24.95" customHeight="1" x14ac:dyDescent="0.25">
      <c r="A16" s="380"/>
      <c r="B16" s="380"/>
      <c r="C16" s="394" t="s">
        <v>48</v>
      </c>
      <c r="D16" s="272"/>
      <c r="E16" s="846">
        <v>133.56</v>
      </c>
      <c r="F16" s="847"/>
      <c r="G16" s="350">
        <v>639.02</v>
      </c>
      <c r="H16" s="395">
        <v>118.15</v>
      </c>
      <c r="I16" s="395">
        <v>568.11</v>
      </c>
      <c r="J16" s="396">
        <v>118.15</v>
      </c>
      <c r="K16" s="126">
        <v>118.15</v>
      </c>
      <c r="L16" s="685">
        <v>568.11</v>
      </c>
      <c r="M16" s="851"/>
      <c r="N16" s="397">
        <v>118.15</v>
      </c>
      <c r="O16" s="126"/>
      <c r="P16" s="855">
        <v>115.69</v>
      </c>
      <c r="Q16" s="855"/>
      <c r="R16" s="290"/>
      <c r="S16" s="397">
        <v>556.79999999999995</v>
      </c>
      <c r="T16" s="685"/>
      <c r="U16" s="126"/>
      <c r="V16" s="685"/>
      <c r="W16" s="685"/>
      <c r="X16" s="685"/>
      <c r="Y16" s="685"/>
      <c r="Z16" s="380"/>
      <c r="AA16" s="380"/>
      <c r="AB16" s="380"/>
      <c r="AC16" s="380"/>
      <c r="AD16" s="380"/>
      <c r="AE16" s="380"/>
      <c r="AF16" s="380"/>
      <c r="AG16" s="380"/>
    </row>
    <row r="17" spans="1:39" s="384" customFormat="1" ht="3.95" customHeight="1" x14ac:dyDescent="0.25">
      <c r="A17" s="380"/>
      <c r="B17" s="380"/>
      <c r="C17" s="272"/>
      <c r="D17" s="272"/>
      <c r="E17" s="272"/>
      <c r="F17" s="272"/>
      <c r="G17" s="272"/>
      <c r="H17" s="350"/>
      <c r="I17" s="350"/>
      <c r="J17" s="126"/>
      <c r="K17" s="126"/>
      <c r="L17" s="126"/>
      <c r="M17" s="126"/>
      <c r="N17" s="290"/>
      <c r="O17" s="290"/>
      <c r="P17" s="855"/>
      <c r="Q17" s="855"/>
      <c r="R17" s="290"/>
      <c r="S17" s="290"/>
      <c r="T17" s="799"/>
      <c r="U17" s="799"/>
      <c r="V17" s="799"/>
      <c r="W17" s="380"/>
      <c r="X17" s="126"/>
      <c r="Y17" s="380"/>
      <c r="Z17" s="380"/>
      <c r="AA17" s="380"/>
      <c r="AB17" s="380"/>
      <c r="AC17" s="380"/>
      <c r="AD17" s="380"/>
      <c r="AE17" s="380"/>
      <c r="AF17" s="380"/>
      <c r="AG17" s="380"/>
    </row>
    <row r="18" spans="1:39" s="384" customFormat="1" ht="30" x14ac:dyDescent="0.25">
      <c r="A18" s="380"/>
      <c r="B18" s="380"/>
      <c r="C18" s="398" t="s">
        <v>342</v>
      </c>
      <c r="D18" s="272"/>
      <c r="E18" s="860"/>
      <c r="F18" s="860"/>
      <c r="G18" s="502"/>
      <c r="H18" s="503">
        <f>E15-H15</f>
        <v>9.6199999999999903</v>
      </c>
      <c r="I18" s="503">
        <f>G15-I15</f>
        <v>47.04000000000002</v>
      </c>
      <c r="J18" s="503">
        <f>E15-J15</f>
        <v>9.6199999999999903</v>
      </c>
      <c r="K18" s="503">
        <f>E15-K15</f>
        <v>9.6199999999999903</v>
      </c>
      <c r="L18" s="861">
        <f>G15-L15</f>
        <v>47.04000000000002</v>
      </c>
      <c r="M18" s="857"/>
      <c r="N18" s="505">
        <f>E15-N15</f>
        <v>9.6199999999999903</v>
      </c>
      <c r="O18" s="504"/>
      <c r="P18" s="856">
        <f>E15-P15</f>
        <v>12.309999999999988</v>
      </c>
      <c r="Q18" s="857"/>
      <c r="R18" s="506"/>
      <c r="S18" s="505">
        <f>G15-S15</f>
        <v>60.210000000000036</v>
      </c>
      <c r="T18" s="350"/>
      <c r="U18" s="350"/>
      <c r="V18" s="350"/>
      <c r="W18" s="685"/>
      <c r="X18" s="685"/>
      <c r="Y18" s="685"/>
      <c r="Z18" s="380"/>
      <c r="AA18" s="380"/>
      <c r="AB18" s="380"/>
      <c r="AC18" s="380"/>
      <c r="AD18" s="380"/>
      <c r="AE18" s="380"/>
      <c r="AF18" s="380"/>
      <c r="AG18" s="380"/>
    </row>
    <row r="19" spans="1:39" s="384" customFormat="1" ht="30" x14ac:dyDescent="0.25">
      <c r="A19" s="380"/>
      <c r="B19" s="380"/>
      <c r="C19" s="399" t="s">
        <v>343</v>
      </c>
      <c r="D19" s="272"/>
      <c r="E19" s="862"/>
      <c r="F19" s="862"/>
      <c r="G19" s="507"/>
      <c r="H19" s="508">
        <f>E16-H16</f>
        <v>15.409999999999997</v>
      </c>
      <c r="I19" s="508">
        <f>G16-I16</f>
        <v>70.909999999999968</v>
      </c>
      <c r="J19" s="508">
        <f>E16-J16</f>
        <v>15.409999999999997</v>
      </c>
      <c r="K19" s="509">
        <f>E16-K16</f>
        <v>15.409999999999997</v>
      </c>
      <c r="L19" s="861">
        <f>G16-L16</f>
        <v>70.909999999999968</v>
      </c>
      <c r="M19" s="857"/>
      <c r="N19" s="510">
        <f>E16-N16</f>
        <v>15.409999999999997</v>
      </c>
      <c r="O19" s="509"/>
      <c r="P19" s="858">
        <f>E16-P16</f>
        <v>17.870000000000005</v>
      </c>
      <c r="Q19" s="859"/>
      <c r="R19" s="506"/>
      <c r="S19" s="510">
        <f>G16-S16</f>
        <v>82.220000000000027</v>
      </c>
      <c r="T19" s="350"/>
      <c r="U19" s="350"/>
      <c r="V19" s="350"/>
      <c r="W19" s="685"/>
      <c r="X19" s="685"/>
      <c r="Y19" s="685"/>
      <c r="Z19" s="380"/>
      <c r="AA19" s="380"/>
      <c r="AB19" s="380"/>
      <c r="AC19" s="380"/>
      <c r="AD19" s="380"/>
      <c r="AE19" s="380"/>
      <c r="AF19" s="380"/>
      <c r="AG19" s="380"/>
    </row>
    <row r="20" spans="1:39" x14ac:dyDescent="0.25">
      <c r="A20" s="185"/>
      <c r="B20" s="185"/>
      <c r="C20" s="271"/>
      <c r="D20" s="271"/>
      <c r="E20" s="271"/>
      <c r="F20" s="271"/>
      <c r="G20" s="271"/>
      <c r="H20" s="271"/>
      <c r="I20" s="271"/>
      <c r="J20" s="352"/>
      <c r="K20" s="352"/>
      <c r="L20" s="352"/>
      <c r="M20" s="352"/>
      <c r="N20" s="112"/>
      <c r="O20" s="112"/>
      <c r="P20" s="112"/>
      <c r="Q20" s="112"/>
      <c r="R20" s="112"/>
      <c r="S20" s="112"/>
      <c r="T20" s="799"/>
      <c r="U20" s="799"/>
      <c r="V20" s="799"/>
      <c r="W20" s="185"/>
      <c r="X20" s="186"/>
      <c r="Y20" s="185"/>
      <c r="Z20" s="185"/>
      <c r="AA20" s="185"/>
      <c r="AB20" s="185"/>
      <c r="AC20" s="185"/>
      <c r="AD20" s="185"/>
      <c r="AE20" s="185"/>
      <c r="AF20" s="185"/>
      <c r="AG20" s="185"/>
    </row>
    <row r="21" spans="1:39" x14ac:dyDescent="0.25">
      <c r="A21" s="185"/>
      <c r="B21" s="185"/>
      <c r="C21" s="271"/>
      <c r="D21" s="271"/>
      <c r="E21" s="271"/>
      <c r="F21" s="271"/>
      <c r="G21" s="271"/>
      <c r="H21" s="271"/>
      <c r="I21" s="271"/>
      <c r="J21" s="352"/>
      <c r="K21" s="352"/>
      <c r="L21" s="352"/>
      <c r="M21" s="352"/>
      <c r="N21" s="112"/>
      <c r="O21" s="112"/>
      <c r="P21" s="112"/>
      <c r="Q21" s="112"/>
      <c r="R21" s="112"/>
      <c r="S21" s="112"/>
      <c r="T21" s="272"/>
      <c r="U21" s="272"/>
      <c r="V21" s="272"/>
      <c r="W21" s="185"/>
      <c r="X21" s="186"/>
      <c r="Y21" s="185"/>
      <c r="Z21" s="185"/>
      <c r="AA21" s="185"/>
      <c r="AB21" s="185"/>
      <c r="AC21" s="185"/>
      <c r="AD21" s="185"/>
      <c r="AE21" s="185"/>
      <c r="AF21" s="185"/>
      <c r="AG21" s="185"/>
    </row>
    <row r="22" spans="1:39" x14ac:dyDescent="0.25">
      <c r="A22" s="185"/>
      <c r="B22" s="185"/>
      <c r="C22" s="271"/>
      <c r="D22" s="271"/>
      <c r="E22" s="271"/>
      <c r="F22" s="271"/>
      <c r="G22" s="271"/>
      <c r="H22" s="271"/>
      <c r="I22" s="271"/>
      <c r="J22" s="352"/>
      <c r="K22" s="352"/>
      <c r="L22" s="352"/>
      <c r="M22" s="352"/>
      <c r="N22" s="112"/>
      <c r="O22" s="112"/>
      <c r="P22" s="112"/>
      <c r="Q22" s="112"/>
      <c r="R22" s="112"/>
      <c r="S22" s="112"/>
      <c r="T22" s="272"/>
      <c r="U22" s="272"/>
      <c r="V22" s="272"/>
      <c r="W22" s="185"/>
      <c r="X22" s="186"/>
      <c r="Y22" s="185"/>
      <c r="Z22" s="185"/>
      <c r="AA22" s="185"/>
      <c r="AB22" s="185"/>
      <c r="AC22" s="185"/>
      <c r="AD22" s="185"/>
      <c r="AE22" s="185"/>
      <c r="AF22" s="185"/>
      <c r="AG22" s="185"/>
    </row>
    <row r="23" spans="1:39" ht="24.95" customHeight="1" x14ac:dyDescent="0.25">
      <c r="A23" s="185"/>
      <c r="B23" s="185"/>
      <c r="C23" s="823"/>
      <c r="D23" s="823"/>
      <c r="E23" s="823"/>
      <c r="F23" s="823"/>
      <c r="G23" s="823" t="s">
        <v>344</v>
      </c>
      <c r="H23" s="824"/>
      <c r="I23" s="822" t="s">
        <v>393</v>
      </c>
      <c r="J23" s="821"/>
      <c r="K23" s="720" t="s">
        <v>394</v>
      </c>
      <c r="L23" s="739"/>
      <c r="M23" s="721"/>
      <c r="N23" s="112"/>
      <c r="O23" s="112"/>
      <c r="P23" s="112"/>
      <c r="Q23" s="112"/>
      <c r="R23" s="112"/>
      <c r="S23" s="112"/>
      <c r="T23" s="272"/>
      <c r="U23" s="272"/>
      <c r="V23" s="272"/>
      <c r="W23" s="185"/>
      <c r="X23" s="186"/>
      <c r="Y23" s="185"/>
      <c r="Z23" s="185"/>
      <c r="AA23" s="185"/>
      <c r="AB23" s="185"/>
      <c r="AC23" s="185"/>
      <c r="AD23" s="185"/>
      <c r="AE23" s="185"/>
      <c r="AF23" s="185"/>
      <c r="AG23" s="185"/>
    </row>
    <row r="24" spans="1:39" ht="24.95" customHeight="1" x14ac:dyDescent="0.25">
      <c r="A24" s="185"/>
      <c r="B24" s="185"/>
      <c r="C24" s="271"/>
      <c r="D24" s="271"/>
      <c r="E24" s="271"/>
      <c r="F24" s="271"/>
      <c r="G24" s="271"/>
      <c r="H24" s="271"/>
      <c r="I24" s="825" t="s">
        <v>42</v>
      </c>
      <c r="J24" s="826"/>
      <c r="K24" s="387" t="s">
        <v>165</v>
      </c>
      <c r="L24" s="848" t="s">
        <v>166</v>
      </c>
      <c r="M24" s="843" t="s">
        <v>166</v>
      </c>
      <c r="N24" s="112"/>
      <c r="O24" s="112"/>
      <c r="P24" s="112"/>
      <c r="Q24" s="112"/>
      <c r="R24" s="112"/>
      <c r="S24" s="112"/>
      <c r="T24" s="272"/>
      <c r="U24" s="272"/>
      <c r="V24" s="272"/>
      <c r="W24" s="185"/>
      <c r="X24" s="186"/>
      <c r="Y24" s="185"/>
      <c r="Z24" s="185"/>
      <c r="AA24" s="185"/>
      <c r="AB24" s="185"/>
      <c r="AC24" s="185"/>
      <c r="AD24" s="185"/>
      <c r="AE24" s="185"/>
      <c r="AF24" s="185"/>
      <c r="AG24" s="185"/>
    </row>
    <row r="25" spans="1:39" ht="24.95" customHeight="1" x14ac:dyDescent="0.25">
      <c r="A25" s="185"/>
      <c r="B25" s="185"/>
      <c r="C25" s="271"/>
      <c r="D25" s="271"/>
      <c r="E25" s="271"/>
      <c r="F25" s="271"/>
      <c r="G25" s="271"/>
      <c r="H25" s="271"/>
      <c r="I25" s="827">
        <v>978.39</v>
      </c>
      <c r="J25" s="828"/>
      <c r="K25" s="400">
        <v>49.59</v>
      </c>
      <c r="L25" s="829">
        <v>96.37</v>
      </c>
      <c r="M25" s="830"/>
      <c r="N25" s="112"/>
      <c r="O25" s="112"/>
      <c r="P25" s="112"/>
      <c r="Q25" s="112"/>
      <c r="R25" s="112"/>
      <c r="S25" s="112"/>
      <c r="T25" s="272"/>
      <c r="U25" s="272"/>
      <c r="V25" s="272"/>
      <c r="W25" s="185"/>
      <c r="X25" s="186"/>
      <c r="Y25" s="185"/>
      <c r="Z25" s="185"/>
      <c r="AA25" s="185"/>
      <c r="AB25" s="185"/>
      <c r="AC25" s="185"/>
      <c r="AD25" s="185"/>
      <c r="AE25" s="185"/>
      <c r="AF25" s="185"/>
      <c r="AG25" s="185"/>
    </row>
    <row r="26" spans="1:39" x14ac:dyDescent="0.25">
      <c r="A26" s="185"/>
      <c r="B26" s="185"/>
      <c r="C26" s="271"/>
      <c r="D26" s="271"/>
      <c r="E26" s="271"/>
      <c r="F26" s="271"/>
      <c r="G26" s="271"/>
      <c r="H26" s="271"/>
      <c r="I26" s="271"/>
      <c r="J26" s="352"/>
      <c r="K26" s="352"/>
      <c r="L26" s="352"/>
      <c r="M26" s="352"/>
      <c r="N26" s="112"/>
      <c r="O26" s="112"/>
      <c r="P26" s="112"/>
      <c r="Q26" s="112"/>
      <c r="R26" s="112"/>
      <c r="S26" s="112"/>
      <c r="T26" s="272"/>
      <c r="U26" s="272"/>
      <c r="V26" s="272"/>
      <c r="W26" s="185"/>
      <c r="X26" s="186"/>
      <c r="Y26" s="185"/>
      <c r="Z26" s="185"/>
      <c r="AA26" s="185"/>
      <c r="AB26" s="185"/>
      <c r="AC26" s="185"/>
      <c r="AD26" s="185"/>
      <c r="AE26" s="185"/>
      <c r="AF26" s="185"/>
      <c r="AG26" s="185"/>
    </row>
    <row r="27" spans="1:39" x14ac:dyDescent="0.25">
      <c r="A27" s="185"/>
      <c r="B27" s="185"/>
      <c r="C27" s="271"/>
      <c r="D27" s="271"/>
      <c r="E27" s="271"/>
      <c r="F27" s="271"/>
      <c r="G27" s="271"/>
      <c r="H27" s="271"/>
      <c r="I27" s="271"/>
      <c r="J27" s="352"/>
      <c r="K27" s="352"/>
      <c r="L27" s="352"/>
      <c r="M27" s="352"/>
      <c r="N27" s="112"/>
      <c r="O27" s="112"/>
      <c r="P27" s="112"/>
      <c r="Q27" s="112"/>
      <c r="R27" s="112"/>
      <c r="S27" s="112"/>
      <c r="T27" s="272"/>
      <c r="U27" s="272"/>
      <c r="V27" s="272"/>
      <c r="W27" s="185"/>
      <c r="X27" s="186"/>
      <c r="Y27" s="185"/>
      <c r="Z27" s="185"/>
      <c r="AA27" s="185"/>
      <c r="AB27" s="185"/>
      <c r="AC27" s="185"/>
      <c r="AD27" s="185"/>
      <c r="AE27" s="185"/>
      <c r="AF27" s="185"/>
      <c r="AG27" s="185"/>
    </row>
    <row r="28" spans="1:39" x14ac:dyDescent="0.25">
      <c r="A28" s="185"/>
      <c r="B28" s="185"/>
      <c r="C28" s="271"/>
      <c r="D28" s="271"/>
      <c r="E28" s="271"/>
      <c r="F28" s="271"/>
      <c r="G28" s="271"/>
      <c r="H28" s="271"/>
      <c r="I28" s="271"/>
      <c r="J28" s="352"/>
      <c r="K28" s="352"/>
      <c r="L28" s="352"/>
      <c r="M28" s="352"/>
      <c r="N28" s="112"/>
      <c r="O28" s="112"/>
      <c r="P28" s="112"/>
      <c r="Q28" s="112"/>
      <c r="R28" s="112"/>
      <c r="S28" s="112"/>
      <c r="T28" s="272"/>
      <c r="U28" s="272"/>
      <c r="V28" s="272"/>
      <c r="W28" s="185"/>
      <c r="X28" s="186"/>
      <c r="Y28" s="185"/>
      <c r="Z28" s="185"/>
      <c r="AA28" s="185"/>
      <c r="AB28" s="185"/>
      <c r="AC28" s="185"/>
      <c r="AD28" s="185"/>
      <c r="AE28" s="185"/>
      <c r="AF28" s="185"/>
      <c r="AG28" s="185"/>
    </row>
    <row r="29" spans="1:39" x14ac:dyDescent="0.25">
      <c r="A29" s="185"/>
      <c r="B29" s="185"/>
      <c r="C29" s="271"/>
      <c r="D29" s="271"/>
      <c r="E29" s="271"/>
      <c r="F29" s="271"/>
      <c r="G29" s="271"/>
      <c r="H29" s="271"/>
      <c r="I29" s="271"/>
      <c r="J29" s="352"/>
      <c r="K29" s="352"/>
      <c r="L29" s="352"/>
      <c r="M29" s="352"/>
      <c r="N29" s="112"/>
      <c r="O29" s="112"/>
      <c r="P29" s="112"/>
      <c r="Q29" s="112"/>
      <c r="R29" s="112"/>
      <c r="S29" s="112"/>
      <c r="T29" s="799"/>
      <c r="U29" s="799"/>
      <c r="V29" s="799"/>
      <c r="W29" s="185"/>
      <c r="X29" s="186"/>
      <c r="Y29" s="185"/>
      <c r="Z29" s="185"/>
      <c r="AA29" s="185"/>
      <c r="AB29" s="185"/>
      <c r="AC29" s="185"/>
      <c r="AD29" s="185"/>
      <c r="AE29" s="185"/>
      <c r="AF29" s="185"/>
      <c r="AG29" s="185"/>
    </row>
    <row r="30" spans="1:39" ht="15.75" thickBot="1" x14ac:dyDescent="0.3">
      <c r="A30" s="185"/>
      <c r="B30" s="185"/>
      <c r="C30" s="184"/>
      <c r="D30" s="126"/>
      <c r="E30" s="184"/>
      <c r="F30" s="184"/>
      <c r="G30" s="126"/>
      <c r="H30" s="126"/>
      <c r="I30" s="184"/>
      <c r="J30" s="272"/>
      <c r="K30" s="272"/>
      <c r="L30" s="272"/>
      <c r="M30" s="272"/>
      <c r="N30" s="112"/>
      <c r="O30" s="112"/>
      <c r="P30" s="126"/>
      <c r="Q30" s="126"/>
      <c r="R30" s="126"/>
      <c r="S30" s="126"/>
      <c r="T30" s="196"/>
      <c r="U30" s="196"/>
      <c r="V30" s="196"/>
      <c r="W30" s="185"/>
      <c r="X30" s="186"/>
      <c r="Y30" s="185"/>
      <c r="Z30" s="185"/>
      <c r="AA30" s="185"/>
      <c r="AB30" s="185"/>
      <c r="AC30" s="185"/>
      <c r="AD30" s="185"/>
      <c r="AE30" s="185"/>
      <c r="AF30" s="185"/>
      <c r="AG30" s="185"/>
    </row>
    <row r="31" spans="1:39" ht="24.95" customHeight="1" x14ac:dyDescent="0.25">
      <c r="A31" s="185"/>
      <c r="B31" s="640" t="s">
        <v>50</v>
      </c>
      <c r="C31" s="641"/>
      <c r="D31" s="641"/>
      <c r="E31" s="641"/>
      <c r="F31" s="641"/>
      <c r="G31" s="641"/>
      <c r="H31" s="641"/>
      <c r="I31" s="641"/>
      <c r="J31" s="641"/>
      <c r="K31" s="641"/>
      <c r="L31" s="198"/>
      <c r="M31" s="257"/>
      <c r="N31" s="257"/>
      <c r="O31" s="257"/>
      <c r="P31" s="257"/>
      <c r="Q31" s="257"/>
      <c r="R31" s="257"/>
      <c r="S31" s="258"/>
      <c r="T31" s="258"/>
      <c r="U31" s="259"/>
      <c r="V31" s="258"/>
      <c r="W31" s="258"/>
      <c r="X31" s="259"/>
      <c r="Y31" s="258"/>
      <c r="Z31" s="258"/>
      <c r="AA31" s="258"/>
      <c r="AB31" s="258"/>
      <c r="AC31" s="258"/>
      <c r="AD31" s="258"/>
      <c r="AE31" s="258"/>
      <c r="AF31" s="258"/>
      <c r="AG31" s="258"/>
      <c r="AH31" s="261"/>
      <c r="AI31" s="401"/>
      <c r="AJ31" s="261"/>
      <c r="AK31" s="261"/>
      <c r="AL31" s="261"/>
      <c r="AM31" s="262"/>
    </row>
    <row r="32" spans="1:39" ht="15.75" x14ac:dyDescent="0.25">
      <c r="A32" s="185"/>
      <c r="B32" s="206"/>
      <c r="C32" s="207"/>
      <c r="D32" s="186"/>
      <c r="E32" s="207"/>
      <c r="F32" s="207"/>
      <c r="G32" s="186"/>
      <c r="H32" s="186"/>
      <c r="I32" s="207"/>
      <c r="J32" s="207"/>
      <c r="K32" s="207"/>
      <c r="L32" s="186"/>
      <c r="M32" s="207"/>
      <c r="N32" s="207"/>
      <c r="O32" s="186"/>
      <c r="P32" s="207"/>
      <c r="Q32" s="207"/>
      <c r="R32" s="186"/>
      <c r="S32" s="207"/>
      <c r="T32" s="207"/>
      <c r="U32" s="186"/>
      <c r="V32" s="207"/>
      <c r="W32" s="207"/>
      <c r="X32" s="186"/>
      <c r="Y32" s="207"/>
      <c r="Z32" s="207"/>
      <c r="AA32" s="207"/>
      <c r="AB32" s="278"/>
      <c r="AC32" s="278"/>
      <c r="AD32" s="278"/>
      <c r="AE32" s="278"/>
      <c r="AF32" s="278"/>
      <c r="AG32" s="207"/>
      <c r="AH32" s="210"/>
      <c r="AI32" s="222"/>
      <c r="AJ32" s="210"/>
      <c r="AK32" s="210"/>
      <c r="AL32" s="210"/>
      <c r="AM32" s="211"/>
    </row>
    <row r="33" spans="1:40" x14ac:dyDescent="0.25">
      <c r="A33" s="185"/>
      <c r="B33" s="206"/>
      <c r="C33" s="207"/>
      <c r="D33" s="186"/>
      <c r="E33" s="207"/>
      <c r="F33" s="207"/>
      <c r="G33" s="186"/>
      <c r="H33" s="186"/>
      <c r="I33" s="207"/>
      <c r="J33" s="207"/>
      <c r="K33" s="207"/>
      <c r="L33" s="186"/>
      <c r="M33" s="207"/>
      <c r="N33" s="207"/>
      <c r="O33" s="186"/>
      <c r="P33" s="207"/>
      <c r="Q33" s="207"/>
      <c r="R33" s="186"/>
      <c r="S33" s="207"/>
      <c r="T33" s="207"/>
      <c r="U33" s="186"/>
      <c r="V33" s="207"/>
      <c r="W33" s="207"/>
      <c r="X33" s="186"/>
      <c r="Y33" s="207"/>
      <c r="Z33" s="207"/>
      <c r="AA33" s="207"/>
      <c r="AB33" s="207"/>
      <c r="AC33" s="207"/>
      <c r="AD33" s="207"/>
      <c r="AE33" s="207"/>
      <c r="AF33" s="207"/>
      <c r="AG33" s="207"/>
      <c r="AH33" s="210"/>
      <c r="AI33" s="222"/>
      <c r="AJ33" s="210"/>
      <c r="AK33" s="210"/>
      <c r="AL33" s="210"/>
      <c r="AM33" s="211"/>
    </row>
    <row r="34" spans="1:40" ht="15" customHeight="1" x14ac:dyDescent="0.25">
      <c r="A34" s="185"/>
      <c r="B34" s="206"/>
      <c r="C34" s="207"/>
      <c r="D34" s="186"/>
      <c r="E34" s="207"/>
      <c r="F34" s="207"/>
      <c r="G34" s="186"/>
      <c r="H34" s="186"/>
      <c r="I34" s="207"/>
      <c r="J34" s="207"/>
      <c r="K34" s="207"/>
      <c r="L34" s="186"/>
      <c r="M34" s="642" t="s">
        <v>347</v>
      </c>
      <c r="N34" s="642"/>
      <c r="O34" s="283"/>
      <c r="P34" s="720" t="s">
        <v>234</v>
      </c>
      <c r="Q34" s="721"/>
      <c r="R34" s="283"/>
      <c r="S34" s="720" t="s">
        <v>336</v>
      </c>
      <c r="T34" s="739"/>
      <c r="U34" s="220"/>
      <c r="V34" s="720" t="s">
        <v>412</v>
      </c>
      <c r="W34" s="739"/>
      <c r="X34" s="220"/>
      <c r="Y34" s="720" t="s">
        <v>335</v>
      </c>
      <c r="Z34" s="739"/>
      <c r="AA34" s="207"/>
      <c r="AB34" s="720" t="s">
        <v>167</v>
      </c>
      <c r="AC34" s="739"/>
      <c r="AD34" s="739"/>
      <c r="AE34" s="739"/>
      <c r="AF34" s="739"/>
      <c r="AG34" s="207"/>
      <c r="AH34" s="720" t="s">
        <v>359</v>
      </c>
      <c r="AI34" s="739"/>
      <c r="AJ34" s="739"/>
      <c r="AK34" s="739"/>
      <c r="AL34" s="739"/>
      <c r="AM34" s="211"/>
    </row>
    <row r="35" spans="1:40" ht="34.5" customHeight="1" x14ac:dyDescent="0.25">
      <c r="A35" s="185"/>
      <c r="B35" s="206"/>
      <c r="C35" s="207"/>
      <c r="D35" s="186"/>
      <c r="E35" s="207"/>
      <c r="F35" s="207"/>
      <c r="G35" s="186"/>
      <c r="H35" s="186"/>
      <c r="I35" s="207"/>
      <c r="J35" s="207"/>
      <c r="K35" s="207"/>
      <c r="L35" s="186"/>
      <c r="M35" s="642"/>
      <c r="N35" s="642"/>
      <c r="O35" s="283"/>
      <c r="P35" s="722"/>
      <c r="Q35" s="723"/>
      <c r="R35" s="283"/>
      <c r="S35" s="722"/>
      <c r="T35" s="740"/>
      <c r="U35" s="220"/>
      <c r="V35" s="722"/>
      <c r="W35" s="740"/>
      <c r="X35" s="220"/>
      <c r="Y35" s="722"/>
      <c r="Z35" s="740"/>
      <c r="AA35" s="207"/>
      <c r="AB35" s="722"/>
      <c r="AC35" s="740"/>
      <c r="AD35" s="740"/>
      <c r="AE35" s="740"/>
      <c r="AF35" s="740"/>
      <c r="AG35" s="207"/>
      <c r="AH35" s="722" t="s">
        <v>168</v>
      </c>
      <c r="AI35" s="740"/>
      <c r="AJ35" s="740"/>
      <c r="AK35" s="740"/>
      <c r="AL35" s="740"/>
      <c r="AM35" s="211"/>
    </row>
    <row r="36" spans="1:40" ht="3.95" customHeight="1" x14ac:dyDescent="0.25">
      <c r="A36" s="207"/>
      <c r="B36" s="206"/>
      <c r="C36" s="207"/>
      <c r="D36" s="186"/>
      <c r="E36" s="207"/>
      <c r="F36" s="207"/>
      <c r="G36" s="186"/>
      <c r="H36" s="186"/>
      <c r="I36" s="207"/>
      <c r="J36" s="207"/>
      <c r="K36" s="207"/>
      <c r="L36" s="186"/>
      <c r="M36" s="233"/>
      <c r="N36" s="233"/>
      <c r="O36" s="272"/>
      <c r="P36" s="233"/>
      <c r="Q36" s="233"/>
      <c r="R36" s="272"/>
      <c r="S36" s="233"/>
      <c r="T36" s="233"/>
      <c r="U36" s="272"/>
      <c r="V36" s="233"/>
      <c r="W36" s="233"/>
      <c r="X36" s="272"/>
      <c r="Y36" s="221"/>
      <c r="Z36" s="221"/>
      <c r="AA36" s="207"/>
      <c r="AB36" s="285"/>
      <c r="AC36" s="285"/>
      <c r="AD36" s="285"/>
      <c r="AE36" s="285"/>
      <c r="AF36" s="285"/>
      <c r="AG36" s="207"/>
      <c r="AH36" s="285"/>
      <c r="AI36" s="285"/>
      <c r="AJ36" s="285"/>
      <c r="AK36" s="285"/>
      <c r="AL36" s="285"/>
      <c r="AM36" s="211"/>
    </row>
    <row r="37" spans="1:40" ht="45" customHeight="1" x14ac:dyDescent="0.25">
      <c r="A37" s="185"/>
      <c r="B37" s="206"/>
      <c r="C37" s="511"/>
      <c r="D37" s="511"/>
      <c r="E37" s="818" t="s">
        <v>51</v>
      </c>
      <c r="F37" s="818"/>
      <c r="G37" s="818"/>
      <c r="H37" s="819"/>
      <c r="I37" s="646" t="s">
        <v>222</v>
      </c>
      <c r="J37" s="646"/>
      <c r="K37" s="646"/>
      <c r="L37" s="272"/>
      <c r="M37" s="624">
        <v>1</v>
      </c>
      <c r="N37" s="624"/>
      <c r="O37" s="126"/>
      <c r="P37" s="908"/>
      <c r="Q37" s="908"/>
      <c r="R37" s="126"/>
      <c r="S37" s="909">
        <f t="shared" ref="S37:S43" si="0">P37*M37</f>
        <v>0</v>
      </c>
      <c r="T37" s="909"/>
      <c r="U37" s="126"/>
      <c r="V37" s="910"/>
      <c r="W37" s="910"/>
      <c r="X37" s="196"/>
      <c r="Y37" s="901"/>
      <c r="Z37" s="901"/>
      <c r="AA37" s="207"/>
      <c r="AB37" s="402" t="s">
        <v>8</v>
      </c>
      <c r="AC37" s="320"/>
      <c r="AD37" s="402" t="s">
        <v>38</v>
      </c>
      <c r="AE37" s="320"/>
      <c r="AF37" s="403" t="s">
        <v>52</v>
      </c>
      <c r="AG37" s="207"/>
      <c r="AH37" s="402" t="s">
        <v>8</v>
      </c>
      <c r="AI37" s="404"/>
      <c r="AJ37" s="402" t="s">
        <v>38</v>
      </c>
      <c r="AK37" s="320"/>
      <c r="AL37" s="403" t="s">
        <v>52</v>
      </c>
      <c r="AM37" s="211"/>
    </row>
    <row r="38" spans="1:40" s="240" customFormat="1" ht="3.95" customHeight="1" x14ac:dyDescent="0.25">
      <c r="A38" s="192"/>
      <c r="B38" s="237"/>
      <c r="C38" s="511"/>
      <c r="D38" s="511"/>
      <c r="E38" s="818"/>
      <c r="F38" s="818"/>
      <c r="G38" s="818"/>
      <c r="H38" s="819"/>
      <c r="I38" s="288"/>
      <c r="J38" s="288"/>
      <c r="K38" s="288"/>
      <c r="L38" s="272"/>
      <c r="M38" s="126"/>
      <c r="N38" s="126"/>
      <c r="O38" s="126"/>
      <c r="P38" s="127"/>
      <c r="Q38" s="127"/>
      <c r="R38" s="126"/>
      <c r="S38" s="127"/>
      <c r="T38" s="127"/>
      <c r="U38" s="126"/>
      <c r="V38" s="196"/>
      <c r="W38" s="196"/>
      <c r="X38" s="196"/>
      <c r="Y38" s="291"/>
      <c r="Z38" s="291"/>
      <c r="AA38" s="186"/>
      <c r="AB38" s="268"/>
      <c r="AC38" s="268"/>
      <c r="AD38" s="268"/>
      <c r="AE38" s="268"/>
      <c r="AF38" s="268"/>
      <c r="AG38" s="186"/>
      <c r="AH38" s="268"/>
      <c r="AI38" s="268"/>
      <c r="AJ38" s="268"/>
      <c r="AK38" s="268"/>
      <c r="AL38" s="268"/>
      <c r="AM38" s="239"/>
    </row>
    <row r="39" spans="1:40" ht="48" customHeight="1" x14ac:dyDescent="0.25">
      <c r="A39" s="185"/>
      <c r="B39" s="206"/>
      <c r="C39" s="511"/>
      <c r="D39" s="511"/>
      <c r="E39" s="818"/>
      <c r="F39" s="818"/>
      <c r="G39" s="818"/>
      <c r="H39" s="819"/>
      <c r="I39" s="879" t="s">
        <v>223</v>
      </c>
      <c r="J39" s="879"/>
      <c r="K39" s="879"/>
      <c r="L39" s="272"/>
      <c r="M39" s="902">
        <v>1</v>
      </c>
      <c r="N39" s="903"/>
      <c r="O39" s="126"/>
      <c r="P39" s="904"/>
      <c r="Q39" s="905"/>
      <c r="R39" s="126"/>
      <c r="S39" s="906">
        <f t="shared" si="0"/>
        <v>0</v>
      </c>
      <c r="T39" s="907"/>
      <c r="U39" s="126"/>
      <c r="V39" s="164" t="str">
        <f>IFERROR(S37/S39,"")</f>
        <v/>
      </c>
      <c r="W39" s="103" t="s">
        <v>337</v>
      </c>
      <c r="X39" s="236"/>
      <c r="Y39" s="105">
        <f>S37-S39</f>
        <v>0</v>
      </c>
      <c r="Z39" s="103" t="s">
        <v>350</v>
      </c>
      <c r="AA39" s="207"/>
      <c r="AB39" s="893">
        <f>E15</f>
        <v>84.49</v>
      </c>
      <c r="AC39" s="221"/>
      <c r="AD39" s="405">
        <f>H15</f>
        <v>74.87</v>
      </c>
      <c r="AE39" s="221"/>
      <c r="AF39" s="406">
        <f>AB39-AD39</f>
        <v>9.6199999999999903</v>
      </c>
      <c r="AG39" s="207"/>
      <c r="AH39" s="893">
        <f>G15</f>
        <v>406.22</v>
      </c>
      <c r="AI39" s="288"/>
      <c r="AJ39" s="405">
        <f>I15</f>
        <v>359.18</v>
      </c>
      <c r="AK39" s="221"/>
      <c r="AL39" s="406">
        <f>AH39-AJ39</f>
        <v>47.04000000000002</v>
      </c>
      <c r="AM39" s="211"/>
    </row>
    <row r="40" spans="1:40" ht="48" customHeight="1" x14ac:dyDescent="0.25">
      <c r="A40" s="185"/>
      <c r="B40" s="206"/>
      <c r="C40" s="511"/>
      <c r="D40" s="511"/>
      <c r="E40" s="818"/>
      <c r="F40" s="818"/>
      <c r="G40" s="818"/>
      <c r="H40" s="819"/>
      <c r="I40" s="863" t="s">
        <v>224</v>
      </c>
      <c r="J40" s="863"/>
      <c r="K40" s="863"/>
      <c r="L40" s="272"/>
      <c r="M40" s="864">
        <v>1</v>
      </c>
      <c r="N40" s="865"/>
      <c r="O40" s="126"/>
      <c r="P40" s="866"/>
      <c r="Q40" s="867"/>
      <c r="R40" s="126"/>
      <c r="S40" s="868">
        <f t="shared" si="0"/>
        <v>0</v>
      </c>
      <c r="T40" s="869"/>
      <c r="U40" s="126"/>
      <c r="V40" s="165" t="str">
        <f>IFERROR(S37/S40,"")</f>
        <v/>
      </c>
      <c r="W40" s="104" t="s">
        <v>338</v>
      </c>
      <c r="X40" s="236"/>
      <c r="Y40" s="106">
        <f>S37-S40</f>
        <v>0</v>
      </c>
      <c r="Z40" s="104" t="s">
        <v>351</v>
      </c>
      <c r="AA40" s="207"/>
      <c r="AB40" s="837"/>
      <c r="AC40" s="221"/>
      <c r="AD40" s="407">
        <f>J15</f>
        <v>74.87</v>
      </c>
      <c r="AE40" s="221"/>
      <c r="AF40" s="408">
        <f>AB39-AD40</f>
        <v>9.6199999999999903</v>
      </c>
      <c r="AG40" s="207"/>
      <c r="AH40" s="837"/>
      <c r="AI40" s="288"/>
      <c r="AJ40" s="407">
        <f>5*J15</f>
        <v>374.35</v>
      </c>
      <c r="AK40" s="221"/>
      <c r="AL40" s="408">
        <f>AH39-AJ40</f>
        <v>31.870000000000005</v>
      </c>
      <c r="AM40" s="211"/>
    </row>
    <row r="41" spans="1:40" ht="48" customHeight="1" x14ac:dyDescent="0.25">
      <c r="A41" s="185"/>
      <c r="B41" s="206"/>
      <c r="C41" s="511"/>
      <c r="D41" s="511"/>
      <c r="E41" s="818"/>
      <c r="F41" s="818"/>
      <c r="G41" s="818"/>
      <c r="H41" s="819"/>
      <c r="I41" s="863" t="s">
        <v>225</v>
      </c>
      <c r="J41" s="863"/>
      <c r="K41" s="863"/>
      <c r="L41" s="272"/>
      <c r="M41" s="864">
        <v>1</v>
      </c>
      <c r="N41" s="865"/>
      <c r="O41" s="126"/>
      <c r="P41" s="866"/>
      <c r="Q41" s="867"/>
      <c r="R41" s="126"/>
      <c r="S41" s="868">
        <f t="shared" si="0"/>
        <v>0</v>
      </c>
      <c r="T41" s="869"/>
      <c r="U41" s="126"/>
      <c r="V41" s="165" t="str">
        <f>IFERROR(S37/S41,"")</f>
        <v/>
      </c>
      <c r="W41" s="104" t="s">
        <v>339</v>
      </c>
      <c r="X41" s="236"/>
      <c r="Y41" s="106">
        <f>S37-S41</f>
        <v>0</v>
      </c>
      <c r="Z41" s="104" t="s">
        <v>352</v>
      </c>
      <c r="AA41" s="207"/>
      <c r="AB41" s="837"/>
      <c r="AC41" s="221"/>
      <c r="AD41" s="409">
        <f>K15</f>
        <v>74.87</v>
      </c>
      <c r="AE41" s="233"/>
      <c r="AF41" s="410">
        <f>AB39-AD41</f>
        <v>9.6199999999999903</v>
      </c>
      <c r="AG41" s="207"/>
      <c r="AH41" s="837"/>
      <c r="AI41" s="288"/>
      <c r="AJ41" s="409">
        <f>L15</f>
        <v>359.18</v>
      </c>
      <c r="AK41" s="233"/>
      <c r="AL41" s="410">
        <f>AH39-AJ41</f>
        <v>47.04000000000002</v>
      </c>
      <c r="AM41" s="211"/>
      <c r="AN41" s="210"/>
    </row>
    <row r="42" spans="1:40" ht="48" customHeight="1" x14ac:dyDescent="0.25">
      <c r="A42" s="185"/>
      <c r="B42" s="206"/>
      <c r="C42" s="511"/>
      <c r="D42" s="511"/>
      <c r="E42" s="818"/>
      <c r="F42" s="818"/>
      <c r="G42" s="818"/>
      <c r="H42" s="819"/>
      <c r="I42" s="863" t="s">
        <v>226</v>
      </c>
      <c r="J42" s="863"/>
      <c r="K42" s="863"/>
      <c r="L42" s="272"/>
      <c r="M42" s="864">
        <v>1</v>
      </c>
      <c r="N42" s="865"/>
      <c r="O42" s="126"/>
      <c r="P42" s="866"/>
      <c r="Q42" s="867"/>
      <c r="R42" s="126"/>
      <c r="S42" s="868">
        <f t="shared" si="0"/>
        <v>0</v>
      </c>
      <c r="T42" s="869"/>
      <c r="U42" s="126"/>
      <c r="V42" s="165" t="str">
        <f>IFERROR(S37/S42,"")</f>
        <v/>
      </c>
      <c r="W42" s="104" t="s">
        <v>340</v>
      </c>
      <c r="X42" s="236"/>
      <c r="Y42" s="106">
        <f>S37-S42</f>
        <v>0</v>
      </c>
      <c r="Z42" s="104" t="s">
        <v>353</v>
      </c>
      <c r="AA42" s="186"/>
      <c r="AB42" s="837"/>
      <c r="AC42" s="221"/>
      <c r="AD42" s="411">
        <f>N15</f>
        <v>74.87</v>
      </c>
      <c r="AE42" s="272"/>
      <c r="AF42" s="410">
        <f>AB39-AD42</f>
        <v>9.6199999999999903</v>
      </c>
      <c r="AG42" s="207"/>
      <c r="AH42" s="837"/>
      <c r="AI42" s="288"/>
      <c r="AJ42" s="411">
        <f>5*N15</f>
        <v>374.35</v>
      </c>
      <c r="AK42" s="272"/>
      <c r="AL42" s="410">
        <f>AH39-AJ42</f>
        <v>31.870000000000005</v>
      </c>
      <c r="AM42" s="211"/>
    </row>
    <row r="43" spans="1:40" ht="48" customHeight="1" x14ac:dyDescent="0.25">
      <c r="A43" s="185"/>
      <c r="B43" s="206"/>
      <c r="C43" s="511"/>
      <c r="D43" s="511"/>
      <c r="E43" s="818"/>
      <c r="F43" s="818"/>
      <c r="G43" s="818"/>
      <c r="H43" s="819"/>
      <c r="I43" s="874" t="s">
        <v>227</v>
      </c>
      <c r="J43" s="874"/>
      <c r="K43" s="874"/>
      <c r="L43" s="272"/>
      <c r="M43" s="898">
        <v>1</v>
      </c>
      <c r="N43" s="899"/>
      <c r="O43" s="126"/>
      <c r="P43" s="894"/>
      <c r="Q43" s="895"/>
      <c r="R43" s="126"/>
      <c r="S43" s="896">
        <f t="shared" si="0"/>
        <v>0</v>
      </c>
      <c r="T43" s="897"/>
      <c r="U43" s="126"/>
      <c r="V43" s="161" t="str">
        <f>IFERROR(S37/S43,"")</f>
        <v/>
      </c>
      <c r="W43" s="98" t="s">
        <v>341</v>
      </c>
      <c r="X43" s="236"/>
      <c r="Y43" s="107">
        <f>S37-S43</f>
        <v>0</v>
      </c>
      <c r="Z43" s="98" t="s">
        <v>354</v>
      </c>
      <c r="AA43" s="186"/>
      <c r="AB43" s="838"/>
      <c r="AC43" s="221"/>
      <c r="AD43" s="412">
        <f>P15</f>
        <v>72.180000000000007</v>
      </c>
      <c r="AE43" s="272"/>
      <c r="AF43" s="413">
        <f>AB39-AD43</f>
        <v>12.309999999999988</v>
      </c>
      <c r="AG43" s="207"/>
      <c r="AH43" s="838"/>
      <c r="AI43" s="288"/>
      <c r="AJ43" s="412">
        <f>S15</f>
        <v>346.01</v>
      </c>
      <c r="AK43" s="272"/>
      <c r="AL43" s="413">
        <f>AH39-AJ43</f>
        <v>60.210000000000036</v>
      </c>
      <c r="AM43" s="211"/>
    </row>
    <row r="44" spans="1:40" ht="25.5" customHeight="1" x14ac:dyDescent="0.25">
      <c r="A44" s="185"/>
      <c r="B44" s="206"/>
      <c r="C44" s="233"/>
      <c r="D44" s="272"/>
      <c r="E44" s="233"/>
      <c r="F44" s="233"/>
      <c r="G44" s="272"/>
      <c r="H44" s="272"/>
      <c r="I44" s="233"/>
      <c r="J44" s="233"/>
      <c r="K44" s="233"/>
      <c r="L44" s="272"/>
      <c r="M44" s="184"/>
      <c r="N44" s="184"/>
      <c r="O44" s="126"/>
      <c r="P44" s="184"/>
      <c r="Q44" s="184"/>
      <c r="R44" s="126"/>
      <c r="S44" s="184"/>
      <c r="T44" s="184"/>
      <c r="U44" s="126"/>
      <c r="V44" s="236"/>
      <c r="W44" s="236"/>
      <c r="X44" s="236"/>
      <c r="Y44" s="292"/>
      <c r="Z44" s="292"/>
      <c r="AA44" s="186"/>
      <c r="AB44" s="126"/>
      <c r="AC44" s="126"/>
      <c r="AD44" s="126"/>
      <c r="AE44" s="126"/>
      <c r="AF44" s="126"/>
      <c r="AG44" s="207"/>
      <c r="AH44" s="210"/>
      <c r="AI44" s="222"/>
      <c r="AJ44" s="210"/>
      <c r="AK44" s="210"/>
      <c r="AL44" s="210"/>
      <c r="AM44" s="211"/>
    </row>
    <row r="45" spans="1:40" ht="99.75" customHeight="1" x14ac:dyDescent="0.25">
      <c r="A45" s="185"/>
      <c r="B45" s="206"/>
      <c r="C45" s="233"/>
      <c r="D45" s="272"/>
      <c r="E45" s="233"/>
      <c r="F45" s="233"/>
      <c r="G45" s="272"/>
      <c r="H45" s="272"/>
      <c r="I45" s="233"/>
      <c r="J45" s="233"/>
      <c r="K45" s="233"/>
      <c r="L45" s="272"/>
      <c r="M45" s="184"/>
      <c r="N45" s="184"/>
      <c r="O45" s="126"/>
      <c r="P45" s="184"/>
      <c r="Q45" s="184"/>
      <c r="R45" s="126"/>
      <c r="S45" s="184"/>
      <c r="T45" s="184"/>
      <c r="U45" s="126"/>
      <c r="V45" s="682"/>
      <c r="W45" s="682"/>
      <c r="X45" s="236"/>
      <c r="Y45" s="683"/>
      <c r="Z45" s="683"/>
      <c r="AA45" s="207"/>
      <c r="AB45" s="834" t="s">
        <v>345</v>
      </c>
      <c r="AC45" s="835"/>
      <c r="AD45" s="836"/>
      <c r="AE45" s="126"/>
      <c r="AF45" s="181">
        <f>I25</f>
        <v>978.39</v>
      </c>
      <c r="AG45" s="207"/>
      <c r="AH45" s="834" t="s">
        <v>346</v>
      </c>
      <c r="AI45" s="835"/>
      <c r="AJ45" s="836"/>
      <c r="AK45" s="126"/>
      <c r="AL45" s="181">
        <f>I25-AJ39</f>
        <v>619.21</v>
      </c>
      <c r="AM45" s="211"/>
    </row>
    <row r="46" spans="1:40" ht="5.0999999999999996" customHeight="1" x14ac:dyDescent="0.25">
      <c r="A46" s="185"/>
      <c r="B46" s="206"/>
      <c r="C46" s="233"/>
      <c r="D46" s="272"/>
      <c r="E46" s="233"/>
      <c r="F46" s="233"/>
      <c r="G46" s="272"/>
      <c r="H46" s="272"/>
      <c r="I46" s="233"/>
      <c r="J46" s="233"/>
      <c r="K46" s="233"/>
      <c r="L46" s="272"/>
      <c r="M46" s="184"/>
      <c r="N46" s="184"/>
      <c r="O46" s="126"/>
      <c r="P46" s="184"/>
      <c r="Q46" s="184"/>
      <c r="R46" s="126"/>
      <c r="S46" s="184"/>
      <c r="T46" s="184"/>
      <c r="U46" s="126"/>
      <c r="V46" s="241"/>
      <c r="W46" s="241"/>
      <c r="X46" s="236"/>
      <c r="Y46" s="243"/>
      <c r="Z46" s="243"/>
      <c r="AA46" s="186"/>
      <c r="AB46" s="126"/>
      <c r="AC46" s="126"/>
      <c r="AD46" s="126"/>
      <c r="AE46" s="126"/>
      <c r="AF46" s="272"/>
      <c r="AG46" s="186"/>
      <c r="AH46" s="126"/>
      <c r="AI46" s="126"/>
      <c r="AJ46" s="126"/>
      <c r="AK46" s="126"/>
      <c r="AL46" s="272"/>
      <c r="AM46" s="211"/>
    </row>
    <row r="47" spans="1:40" ht="99.75" customHeight="1" x14ac:dyDescent="0.25">
      <c r="A47" s="185"/>
      <c r="B47" s="206"/>
      <c r="C47" s="233"/>
      <c r="D47" s="272"/>
      <c r="E47" s="233"/>
      <c r="F47" s="233"/>
      <c r="G47" s="272"/>
      <c r="H47" s="272"/>
      <c r="I47" s="233"/>
      <c r="J47" s="233"/>
      <c r="K47" s="233"/>
      <c r="L47" s="272"/>
      <c r="M47" s="184"/>
      <c r="N47" s="184"/>
      <c r="O47" s="126"/>
      <c r="P47" s="184"/>
      <c r="Q47" s="184"/>
      <c r="R47" s="126"/>
      <c r="S47" s="184"/>
      <c r="T47" s="184"/>
      <c r="U47" s="126"/>
      <c r="V47" s="241"/>
      <c r="W47" s="241"/>
      <c r="X47" s="236"/>
      <c r="Y47" s="243"/>
      <c r="Z47" s="243"/>
      <c r="AA47" s="207"/>
      <c r="AB47" s="834" t="s">
        <v>348</v>
      </c>
      <c r="AC47" s="835"/>
      <c r="AD47" s="836"/>
      <c r="AE47" s="126"/>
      <c r="AF47" s="181">
        <f>L25</f>
        <v>96.37</v>
      </c>
      <c r="AG47" s="207"/>
      <c r="AH47" s="834" t="s">
        <v>349</v>
      </c>
      <c r="AI47" s="835"/>
      <c r="AJ47" s="836"/>
      <c r="AK47" s="126"/>
      <c r="AL47" s="181">
        <f>(5*L25)-AJ39</f>
        <v>122.67000000000002</v>
      </c>
      <c r="AM47" s="211"/>
    </row>
    <row r="48" spans="1:40" s="222" customFormat="1" ht="15" customHeight="1" x14ac:dyDescent="0.25">
      <c r="A48" s="186"/>
      <c r="B48" s="237"/>
      <c r="C48" s="272"/>
      <c r="D48" s="272"/>
      <c r="E48" s="272"/>
      <c r="F48" s="272"/>
      <c r="G48" s="272"/>
      <c r="H48" s="272"/>
      <c r="I48" s="272"/>
      <c r="J48" s="272"/>
      <c r="K48" s="272"/>
      <c r="L48" s="272"/>
      <c r="M48" s="126"/>
      <c r="N48" s="126"/>
      <c r="O48" s="126"/>
      <c r="P48" s="126"/>
      <c r="Q48" s="126"/>
      <c r="R48" s="126"/>
      <c r="S48" s="126"/>
      <c r="T48" s="126"/>
      <c r="U48" s="126"/>
      <c r="V48" s="236"/>
      <c r="W48" s="236"/>
      <c r="X48" s="236"/>
      <c r="Y48" s="292"/>
      <c r="Z48" s="292"/>
      <c r="AA48" s="186"/>
      <c r="AB48" s="126"/>
      <c r="AC48" s="126"/>
      <c r="AD48" s="126"/>
      <c r="AE48" s="126"/>
      <c r="AF48" s="272"/>
      <c r="AG48" s="186"/>
      <c r="AH48" s="126"/>
      <c r="AI48" s="126"/>
      <c r="AJ48" s="126"/>
      <c r="AK48" s="126"/>
      <c r="AL48" s="272"/>
      <c r="AM48" s="239"/>
    </row>
    <row r="49" spans="1:39" ht="15.75" thickBot="1" x14ac:dyDescent="0.3">
      <c r="A49" s="185"/>
      <c r="B49" s="244"/>
      <c r="C49" s="245"/>
      <c r="D49" s="246"/>
      <c r="E49" s="245"/>
      <c r="F49" s="245"/>
      <c r="G49" s="246"/>
      <c r="H49" s="246"/>
      <c r="I49" s="245"/>
      <c r="J49" s="245"/>
      <c r="K49" s="245"/>
      <c r="L49" s="246"/>
      <c r="M49" s="83"/>
      <c r="N49" s="83"/>
      <c r="O49" s="84"/>
      <c r="P49" s="83"/>
      <c r="Q49" s="83"/>
      <c r="R49" s="84"/>
      <c r="S49" s="83"/>
      <c r="T49" s="83"/>
      <c r="U49" s="84"/>
      <c r="V49" s="247"/>
      <c r="W49" s="247"/>
      <c r="X49" s="248"/>
      <c r="Y49" s="250"/>
      <c r="Z49" s="250"/>
      <c r="AA49" s="251"/>
      <c r="AB49" s="83"/>
      <c r="AC49" s="83"/>
      <c r="AD49" s="83"/>
      <c r="AE49" s="83"/>
      <c r="AF49" s="83"/>
      <c r="AG49" s="251"/>
      <c r="AH49" s="252"/>
      <c r="AI49" s="414"/>
      <c r="AJ49" s="252"/>
      <c r="AK49" s="252"/>
      <c r="AL49" s="252"/>
      <c r="AM49" s="253"/>
    </row>
    <row r="50" spans="1:39" x14ac:dyDescent="0.25">
      <c r="A50" s="185"/>
      <c r="B50" s="207"/>
      <c r="C50" s="233"/>
      <c r="D50" s="272"/>
      <c r="E50" s="233"/>
      <c r="F50" s="233"/>
      <c r="G50" s="272"/>
      <c r="H50" s="272"/>
      <c r="I50" s="233"/>
      <c r="J50" s="233"/>
      <c r="K50" s="233"/>
      <c r="L50" s="272"/>
      <c r="M50" s="184"/>
      <c r="N50" s="184"/>
      <c r="O50" s="126"/>
      <c r="P50" s="184"/>
      <c r="Q50" s="184"/>
      <c r="R50" s="126"/>
      <c r="S50" s="184"/>
      <c r="T50" s="184"/>
      <c r="U50" s="126"/>
      <c r="V50" s="241"/>
      <c r="W50" s="241"/>
      <c r="X50" s="236"/>
      <c r="Y50" s="243"/>
      <c r="Z50" s="243"/>
      <c r="AA50" s="207"/>
      <c r="AB50" s="184"/>
      <c r="AC50" s="184"/>
      <c r="AD50" s="184"/>
      <c r="AE50" s="184"/>
      <c r="AF50" s="184"/>
      <c r="AG50" s="207"/>
    </row>
    <row r="51" spans="1:39" x14ac:dyDescent="0.25">
      <c r="A51" s="185"/>
      <c r="B51" s="207"/>
      <c r="C51" s="233"/>
      <c r="D51" s="272"/>
      <c r="E51" s="233"/>
      <c r="F51" s="233"/>
      <c r="G51" s="272"/>
      <c r="H51" s="272"/>
      <c r="I51" s="233"/>
      <c r="J51" s="233"/>
      <c r="K51" s="233"/>
      <c r="L51" s="272"/>
      <c r="M51" s="184"/>
      <c r="N51" s="184"/>
      <c r="O51" s="126"/>
      <c r="P51" s="184"/>
      <c r="Q51" s="184"/>
      <c r="R51" s="126"/>
      <c r="S51" s="184"/>
      <c r="T51" s="184"/>
      <c r="U51" s="126"/>
      <c r="V51" s="241"/>
      <c r="W51" s="241"/>
      <c r="X51" s="236"/>
      <c r="Y51" s="243"/>
      <c r="Z51" s="243"/>
      <c r="AA51" s="207"/>
      <c r="AB51" s="184"/>
      <c r="AC51" s="184"/>
      <c r="AD51" s="184"/>
      <c r="AE51" s="184"/>
      <c r="AF51" s="184"/>
      <c r="AG51" s="207"/>
    </row>
    <row r="52" spans="1:39" ht="15.75" thickBot="1" x14ac:dyDescent="0.3">
      <c r="A52" s="185"/>
      <c r="B52" s="207"/>
      <c r="C52" s="233"/>
      <c r="D52" s="272"/>
      <c r="E52" s="233"/>
      <c r="F52" s="233"/>
      <c r="G52" s="272"/>
      <c r="H52" s="272"/>
      <c r="I52" s="233"/>
      <c r="J52" s="233"/>
      <c r="K52" s="233"/>
      <c r="L52" s="272"/>
      <c r="M52" s="184"/>
      <c r="N52" s="184"/>
      <c r="O52" s="126"/>
      <c r="P52" s="184"/>
      <c r="Q52" s="184"/>
      <c r="R52" s="126"/>
      <c r="S52" s="184"/>
      <c r="T52" s="184"/>
      <c r="U52" s="126"/>
      <c r="V52" s="241"/>
      <c r="W52" s="241"/>
      <c r="X52" s="236"/>
      <c r="Y52" s="243"/>
      <c r="Z52" s="243"/>
      <c r="AA52" s="207"/>
      <c r="AB52" s="184"/>
      <c r="AC52" s="184"/>
      <c r="AD52" s="184"/>
      <c r="AE52" s="184"/>
      <c r="AF52" s="184"/>
      <c r="AG52" s="207"/>
    </row>
    <row r="53" spans="1:39" ht="24.95" customHeight="1" x14ac:dyDescent="0.25">
      <c r="A53" s="185"/>
      <c r="B53" s="640" t="s">
        <v>54</v>
      </c>
      <c r="C53" s="641"/>
      <c r="D53" s="641"/>
      <c r="E53" s="641"/>
      <c r="F53" s="641"/>
      <c r="G53" s="641"/>
      <c r="H53" s="641"/>
      <c r="I53" s="641"/>
      <c r="J53" s="641"/>
      <c r="K53" s="641"/>
      <c r="L53" s="256"/>
      <c r="M53" s="257"/>
      <c r="N53" s="257"/>
      <c r="O53" s="257"/>
      <c r="P53" s="257"/>
      <c r="Q53" s="257"/>
      <c r="R53" s="257"/>
      <c r="S53" s="258"/>
      <c r="T53" s="258"/>
      <c r="U53" s="259"/>
      <c r="V53" s="258"/>
      <c r="W53" s="258"/>
      <c r="X53" s="259"/>
      <c r="Y53" s="258"/>
      <c r="Z53" s="258"/>
      <c r="AA53" s="258"/>
      <c r="AB53" s="258"/>
      <c r="AC53" s="258"/>
      <c r="AD53" s="258"/>
      <c r="AE53" s="258"/>
      <c r="AF53" s="258"/>
      <c r="AG53" s="258"/>
      <c r="AH53" s="261"/>
      <c r="AI53" s="401"/>
      <c r="AJ53" s="261"/>
      <c r="AK53" s="261"/>
      <c r="AL53" s="261"/>
      <c r="AM53" s="262"/>
    </row>
    <row r="54" spans="1:39" ht="15.75" x14ac:dyDescent="0.25">
      <c r="A54" s="185"/>
      <c r="B54" s="206"/>
      <c r="C54" s="207"/>
      <c r="D54" s="186"/>
      <c r="E54" s="207"/>
      <c r="F54" s="207"/>
      <c r="G54" s="186"/>
      <c r="H54" s="186"/>
      <c r="I54" s="207"/>
      <c r="J54" s="207"/>
      <c r="K54" s="207"/>
      <c r="L54" s="186"/>
      <c r="M54" s="207"/>
      <c r="N54" s="207"/>
      <c r="O54" s="186"/>
      <c r="P54" s="207"/>
      <c r="Q54" s="207"/>
      <c r="R54" s="186"/>
      <c r="S54" s="207"/>
      <c r="T54" s="207"/>
      <c r="U54" s="186"/>
      <c r="V54" s="207"/>
      <c r="W54" s="207"/>
      <c r="X54" s="186"/>
      <c r="Y54" s="207"/>
      <c r="Z54" s="207"/>
      <c r="AA54" s="207"/>
      <c r="AB54" s="278"/>
      <c r="AC54" s="278"/>
      <c r="AD54" s="278"/>
      <c r="AE54" s="278"/>
      <c r="AF54" s="278"/>
      <c r="AG54" s="207"/>
      <c r="AH54" s="210"/>
      <c r="AI54" s="222"/>
      <c r="AJ54" s="210"/>
      <c r="AK54" s="210"/>
      <c r="AL54" s="210"/>
      <c r="AM54" s="211"/>
    </row>
    <row r="55" spans="1:39" x14ac:dyDescent="0.25">
      <c r="A55" s="185"/>
      <c r="B55" s="206"/>
      <c r="C55" s="207"/>
      <c r="D55" s="186"/>
      <c r="E55" s="207"/>
      <c r="F55" s="207"/>
      <c r="G55" s="186"/>
      <c r="H55" s="186"/>
      <c r="I55" s="207"/>
      <c r="J55" s="207"/>
      <c r="K55" s="207"/>
      <c r="L55" s="186"/>
      <c r="M55" s="207"/>
      <c r="N55" s="207"/>
      <c r="O55" s="186"/>
      <c r="P55" s="207"/>
      <c r="Q55" s="207"/>
      <c r="R55" s="186"/>
      <c r="S55" s="207"/>
      <c r="T55" s="207"/>
      <c r="U55" s="186"/>
      <c r="V55" s="207"/>
      <c r="W55" s="207"/>
      <c r="X55" s="186"/>
      <c r="Y55" s="207"/>
      <c r="Z55" s="207"/>
      <c r="AA55" s="207"/>
      <c r="AB55" s="207"/>
      <c r="AC55" s="207"/>
      <c r="AD55" s="207"/>
      <c r="AE55" s="207"/>
      <c r="AF55" s="207"/>
      <c r="AG55" s="207"/>
      <c r="AH55" s="210"/>
      <c r="AI55" s="222"/>
      <c r="AJ55" s="210"/>
      <c r="AK55" s="210"/>
      <c r="AL55" s="210"/>
      <c r="AM55" s="211"/>
    </row>
    <row r="56" spans="1:39" ht="15" customHeight="1" x14ac:dyDescent="0.25">
      <c r="A56" s="185"/>
      <c r="B56" s="206"/>
      <c r="C56" s="207"/>
      <c r="D56" s="186"/>
      <c r="E56" s="207"/>
      <c r="F56" s="207"/>
      <c r="G56" s="186"/>
      <c r="H56" s="186"/>
      <c r="I56" s="207"/>
      <c r="J56" s="207"/>
      <c r="K56" s="207"/>
      <c r="L56" s="186"/>
      <c r="M56" s="642" t="s">
        <v>347</v>
      </c>
      <c r="N56" s="642"/>
      <c r="O56" s="283"/>
      <c r="P56" s="720" t="s">
        <v>234</v>
      </c>
      <c r="Q56" s="721"/>
      <c r="R56" s="283"/>
      <c r="S56" s="720" t="s">
        <v>336</v>
      </c>
      <c r="T56" s="739"/>
      <c r="U56" s="220"/>
      <c r="V56" s="720" t="s">
        <v>412</v>
      </c>
      <c r="W56" s="739"/>
      <c r="X56" s="220"/>
      <c r="Y56" s="720" t="s">
        <v>335</v>
      </c>
      <c r="Z56" s="739"/>
      <c r="AA56" s="207"/>
      <c r="AB56" s="720" t="s">
        <v>167</v>
      </c>
      <c r="AC56" s="739"/>
      <c r="AD56" s="739"/>
      <c r="AE56" s="739"/>
      <c r="AF56" s="739"/>
      <c r="AG56" s="207"/>
      <c r="AH56" s="720" t="s">
        <v>666</v>
      </c>
      <c r="AI56" s="739"/>
      <c r="AJ56" s="739"/>
      <c r="AK56" s="739"/>
      <c r="AL56" s="739"/>
      <c r="AM56" s="211"/>
    </row>
    <row r="57" spans="1:39" ht="35.1" customHeight="1" x14ac:dyDescent="0.25">
      <c r="A57" s="185"/>
      <c r="B57" s="206"/>
      <c r="C57" s="207"/>
      <c r="D57" s="186"/>
      <c r="E57" s="207"/>
      <c r="F57" s="207"/>
      <c r="G57" s="186"/>
      <c r="H57" s="186"/>
      <c r="I57" s="207"/>
      <c r="J57" s="207"/>
      <c r="K57" s="207"/>
      <c r="L57" s="186"/>
      <c r="M57" s="642"/>
      <c r="N57" s="642"/>
      <c r="O57" s="283"/>
      <c r="P57" s="722"/>
      <c r="Q57" s="723"/>
      <c r="R57" s="283"/>
      <c r="S57" s="722"/>
      <c r="T57" s="740"/>
      <c r="U57" s="220"/>
      <c r="V57" s="722"/>
      <c r="W57" s="740"/>
      <c r="X57" s="220"/>
      <c r="Y57" s="722"/>
      <c r="Z57" s="740"/>
      <c r="AA57" s="207"/>
      <c r="AB57" s="722"/>
      <c r="AC57" s="740"/>
      <c r="AD57" s="740"/>
      <c r="AE57" s="740"/>
      <c r="AF57" s="740"/>
      <c r="AG57" s="207"/>
      <c r="AH57" s="722" t="s">
        <v>168</v>
      </c>
      <c r="AI57" s="740"/>
      <c r="AJ57" s="740"/>
      <c r="AK57" s="740"/>
      <c r="AL57" s="740"/>
      <c r="AM57" s="211"/>
    </row>
    <row r="58" spans="1:39" ht="3.95" customHeight="1" x14ac:dyDescent="0.25">
      <c r="A58" s="185"/>
      <c r="B58" s="206"/>
      <c r="C58" s="207"/>
      <c r="D58" s="186"/>
      <c r="E58" s="207"/>
      <c r="F58" s="207"/>
      <c r="G58" s="186"/>
      <c r="H58" s="186"/>
      <c r="I58" s="207"/>
      <c r="J58" s="207"/>
      <c r="K58" s="207"/>
      <c r="L58" s="186"/>
      <c r="M58" s="233"/>
      <c r="N58" s="233"/>
      <c r="O58" s="272"/>
      <c r="P58" s="233"/>
      <c r="Q58" s="233"/>
      <c r="R58" s="272"/>
      <c r="S58" s="233"/>
      <c r="T58" s="233"/>
      <c r="U58" s="272"/>
      <c r="V58" s="233"/>
      <c r="W58" s="233"/>
      <c r="X58" s="272"/>
      <c r="Y58" s="221"/>
      <c r="Z58" s="221"/>
      <c r="AA58" s="207"/>
      <c r="AB58" s="285"/>
      <c r="AC58" s="285"/>
      <c r="AD58" s="285"/>
      <c r="AE58" s="285"/>
      <c r="AF58" s="285"/>
      <c r="AG58" s="207"/>
      <c r="AH58" s="285"/>
      <c r="AI58" s="285"/>
      <c r="AJ58" s="285"/>
      <c r="AK58" s="285"/>
      <c r="AL58" s="285"/>
      <c r="AM58" s="211"/>
    </row>
    <row r="59" spans="1:39" ht="45" customHeight="1" x14ac:dyDescent="0.25">
      <c r="A59" s="185"/>
      <c r="B59" s="206"/>
      <c r="C59" s="271"/>
      <c r="D59" s="512"/>
      <c r="E59" s="818" t="s">
        <v>53</v>
      </c>
      <c r="F59" s="818"/>
      <c r="G59" s="818"/>
      <c r="H59" s="819"/>
      <c r="I59" s="646" t="s">
        <v>228</v>
      </c>
      <c r="J59" s="646"/>
      <c r="K59" s="646"/>
      <c r="L59" s="272"/>
      <c r="M59" s="624">
        <v>2</v>
      </c>
      <c r="N59" s="624"/>
      <c r="O59" s="126"/>
      <c r="P59" s="908"/>
      <c r="Q59" s="908"/>
      <c r="R59" s="126"/>
      <c r="S59" s="909">
        <f t="shared" ref="S59:S65" si="1">P59*M59</f>
        <v>0</v>
      </c>
      <c r="T59" s="909"/>
      <c r="U59" s="126"/>
      <c r="V59" s="910"/>
      <c r="W59" s="910"/>
      <c r="X59" s="196"/>
      <c r="Y59" s="901"/>
      <c r="Z59" s="901"/>
      <c r="AA59" s="207"/>
      <c r="AB59" s="402" t="s">
        <v>8</v>
      </c>
      <c r="AC59" s="320"/>
      <c r="AD59" s="402" t="s">
        <v>38</v>
      </c>
      <c r="AE59" s="320"/>
      <c r="AF59" s="403" t="s">
        <v>52</v>
      </c>
      <c r="AG59" s="207"/>
      <c r="AH59" s="402" t="s">
        <v>8</v>
      </c>
      <c r="AI59" s="404"/>
      <c r="AJ59" s="402" t="s">
        <v>38</v>
      </c>
      <c r="AK59" s="320"/>
      <c r="AL59" s="403" t="s">
        <v>52</v>
      </c>
      <c r="AM59" s="211"/>
    </row>
    <row r="60" spans="1:39" ht="3.95" customHeight="1" x14ac:dyDescent="0.25">
      <c r="A60" s="185"/>
      <c r="B60" s="206"/>
      <c r="C60" s="271"/>
      <c r="D60" s="512"/>
      <c r="E60" s="818"/>
      <c r="F60" s="818"/>
      <c r="G60" s="818"/>
      <c r="H60" s="819"/>
      <c r="I60" s="288"/>
      <c r="J60" s="288"/>
      <c r="K60" s="288"/>
      <c r="L60" s="272"/>
      <c r="M60" s="126"/>
      <c r="N60" s="126"/>
      <c r="O60" s="126"/>
      <c r="P60" s="127"/>
      <c r="Q60" s="127"/>
      <c r="R60" s="126"/>
      <c r="S60" s="127"/>
      <c r="T60" s="127"/>
      <c r="U60" s="126"/>
      <c r="V60" s="196"/>
      <c r="W60" s="196"/>
      <c r="X60" s="196"/>
      <c r="Y60" s="291"/>
      <c r="Z60" s="291"/>
      <c r="AA60" s="207"/>
      <c r="AB60" s="268"/>
      <c r="AC60" s="268"/>
      <c r="AD60" s="268"/>
      <c r="AE60" s="268"/>
      <c r="AF60" s="268"/>
      <c r="AG60" s="186"/>
      <c r="AH60" s="268"/>
      <c r="AI60" s="268"/>
      <c r="AJ60" s="268"/>
      <c r="AK60" s="268"/>
      <c r="AL60" s="268"/>
      <c r="AM60" s="211"/>
    </row>
    <row r="61" spans="1:39" ht="45" customHeight="1" x14ac:dyDescent="0.25">
      <c r="A61" s="185"/>
      <c r="B61" s="206"/>
      <c r="C61" s="271"/>
      <c r="D61" s="512"/>
      <c r="E61" s="818"/>
      <c r="F61" s="818"/>
      <c r="G61" s="818"/>
      <c r="H61" s="819"/>
      <c r="I61" s="879" t="s">
        <v>229</v>
      </c>
      <c r="J61" s="879"/>
      <c r="K61" s="879"/>
      <c r="L61" s="272"/>
      <c r="M61" s="902">
        <v>2</v>
      </c>
      <c r="N61" s="903"/>
      <c r="O61" s="126"/>
      <c r="P61" s="904"/>
      <c r="Q61" s="905"/>
      <c r="R61" s="126"/>
      <c r="S61" s="906">
        <f t="shared" si="1"/>
        <v>0</v>
      </c>
      <c r="T61" s="907"/>
      <c r="U61" s="126"/>
      <c r="V61" s="164" t="str">
        <f>IFERROR(S59/S61, "")</f>
        <v/>
      </c>
      <c r="W61" s="103" t="s">
        <v>337</v>
      </c>
      <c r="X61" s="236"/>
      <c r="Y61" s="105">
        <f>S59-S61</f>
        <v>0</v>
      </c>
      <c r="Z61" s="103" t="s">
        <v>350</v>
      </c>
      <c r="AA61" s="207"/>
      <c r="AB61" s="893">
        <f>2*E16</f>
        <v>267.12</v>
      </c>
      <c r="AC61" s="221"/>
      <c r="AD61" s="405">
        <f>2*H16</f>
        <v>236.3</v>
      </c>
      <c r="AE61" s="221"/>
      <c r="AF61" s="406">
        <f>AB61-AD61</f>
        <v>30.819999999999993</v>
      </c>
      <c r="AG61" s="207"/>
      <c r="AH61" s="893">
        <f>2*G16</f>
        <v>1278.04</v>
      </c>
      <c r="AI61" s="288"/>
      <c r="AJ61" s="405">
        <f>2*I16</f>
        <v>1136.22</v>
      </c>
      <c r="AK61" s="221"/>
      <c r="AL61" s="406">
        <f>AH61-AJ61</f>
        <v>141.81999999999994</v>
      </c>
      <c r="AM61" s="211"/>
    </row>
    <row r="62" spans="1:39" ht="45" customHeight="1" x14ac:dyDescent="0.25">
      <c r="A62" s="185"/>
      <c r="B62" s="206"/>
      <c r="C62" s="271"/>
      <c r="D62" s="512"/>
      <c r="E62" s="818"/>
      <c r="F62" s="818"/>
      <c r="G62" s="818"/>
      <c r="H62" s="819"/>
      <c r="I62" s="863" t="s">
        <v>230</v>
      </c>
      <c r="J62" s="863"/>
      <c r="K62" s="863"/>
      <c r="L62" s="272"/>
      <c r="M62" s="864">
        <v>2</v>
      </c>
      <c r="N62" s="865"/>
      <c r="O62" s="126"/>
      <c r="P62" s="866"/>
      <c r="Q62" s="867"/>
      <c r="R62" s="126"/>
      <c r="S62" s="868">
        <f t="shared" si="1"/>
        <v>0</v>
      </c>
      <c r="T62" s="869"/>
      <c r="U62" s="126"/>
      <c r="V62" s="165" t="str">
        <f>IFERROR(S59/S62,"")</f>
        <v/>
      </c>
      <c r="W62" s="104" t="s">
        <v>338</v>
      </c>
      <c r="X62" s="236"/>
      <c r="Y62" s="106">
        <f>S59-S62</f>
        <v>0</v>
      </c>
      <c r="Z62" s="104" t="s">
        <v>351</v>
      </c>
      <c r="AA62" s="207"/>
      <c r="AB62" s="837"/>
      <c r="AC62" s="221"/>
      <c r="AD62" s="407">
        <f>2*J16</f>
        <v>236.3</v>
      </c>
      <c r="AE62" s="221"/>
      <c r="AF62" s="408">
        <f>AB61-AD62</f>
        <v>30.819999999999993</v>
      </c>
      <c r="AG62" s="207"/>
      <c r="AH62" s="837"/>
      <c r="AI62" s="288"/>
      <c r="AJ62" s="407">
        <f>10*J16</f>
        <v>1181.5</v>
      </c>
      <c r="AK62" s="221"/>
      <c r="AL62" s="408">
        <f>AH61-AJ62</f>
        <v>96.539999999999964</v>
      </c>
      <c r="AM62" s="211"/>
    </row>
    <row r="63" spans="1:39" ht="45" customHeight="1" x14ac:dyDescent="0.25">
      <c r="A63" s="185"/>
      <c r="B63" s="206"/>
      <c r="C63" s="271"/>
      <c r="D63" s="512"/>
      <c r="E63" s="818"/>
      <c r="F63" s="818"/>
      <c r="G63" s="818"/>
      <c r="H63" s="819"/>
      <c r="I63" s="863" t="s">
        <v>231</v>
      </c>
      <c r="J63" s="863"/>
      <c r="K63" s="863"/>
      <c r="L63" s="272"/>
      <c r="M63" s="864">
        <v>2</v>
      </c>
      <c r="N63" s="865"/>
      <c r="O63" s="126"/>
      <c r="P63" s="866"/>
      <c r="Q63" s="867"/>
      <c r="R63" s="126"/>
      <c r="S63" s="868">
        <f t="shared" si="1"/>
        <v>0</v>
      </c>
      <c r="T63" s="869"/>
      <c r="U63" s="126"/>
      <c r="V63" s="165" t="str">
        <f>IFERROR(S59/S63,"")</f>
        <v/>
      </c>
      <c r="W63" s="104" t="s">
        <v>339</v>
      </c>
      <c r="X63" s="236"/>
      <c r="Y63" s="106">
        <f>S59-S63</f>
        <v>0</v>
      </c>
      <c r="Z63" s="104" t="s">
        <v>352</v>
      </c>
      <c r="AA63" s="207"/>
      <c r="AB63" s="837"/>
      <c r="AC63" s="221"/>
      <c r="AD63" s="409">
        <f>2*K16</f>
        <v>236.3</v>
      </c>
      <c r="AE63" s="233"/>
      <c r="AF63" s="410">
        <f>AB61-AD63</f>
        <v>30.819999999999993</v>
      </c>
      <c r="AG63" s="207"/>
      <c r="AH63" s="837"/>
      <c r="AI63" s="288"/>
      <c r="AJ63" s="409">
        <f>2*L16</f>
        <v>1136.22</v>
      </c>
      <c r="AK63" s="233"/>
      <c r="AL63" s="410">
        <f>AH61-AJ63</f>
        <v>141.81999999999994</v>
      </c>
      <c r="AM63" s="211"/>
    </row>
    <row r="64" spans="1:39" ht="45" customHeight="1" x14ac:dyDescent="0.25">
      <c r="A64" s="185"/>
      <c r="B64" s="206"/>
      <c r="C64" s="271"/>
      <c r="D64" s="512"/>
      <c r="E64" s="818"/>
      <c r="F64" s="818"/>
      <c r="G64" s="818"/>
      <c r="H64" s="819"/>
      <c r="I64" s="863" t="s">
        <v>232</v>
      </c>
      <c r="J64" s="863"/>
      <c r="K64" s="863"/>
      <c r="L64" s="272"/>
      <c r="M64" s="864">
        <v>2</v>
      </c>
      <c r="N64" s="865"/>
      <c r="O64" s="126"/>
      <c r="P64" s="866"/>
      <c r="Q64" s="867"/>
      <c r="R64" s="126"/>
      <c r="S64" s="868">
        <f t="shared" si="1"/>
        <v>0</v>
      </c>
      <c r="T64" s="869"/>
      <c r="U64" s="126"/>
      <c r="V64" s="165" t="str">
        <f>IFERROR(S59/S64,"")</f>
        <v/>
      </c>
      <c r="W64" s="104" t="s">
        <v>340</v>
      </c>
      <c r="X64" s="236"/>
      <c r="Y64" s="106">
        <f>S59-S64</f>
        <v>0</v>
      </c>
      <c r="Z64" s="104" t="s">
        <v>353</v>
      </c>
      <c r="AA64" s="186"/>
      <c r="AB64" s="837"/>
      <c r="AC64" s="221"/>
      <c r="AD64" s="411">
        <f>2*N16</f>
        <v>236.3</v>
      </c>
      <c r="AE64" s="272"/>
      <c r="AF64" s="410">
        <f>AB61-AD64</f>
        <v>30.819999999999993</v>
      </c>
      <c r="AG64" s="207"/>
      <c r="AH64" s="837"/>
      <c r="AI64" s="288"/>
      <c r="AJ64" s="411">
        <f>10*N16</f>
        <v>1181.5</v>
      </c>
      <c r="AK64" s="272"/>
      <c r="AL64" s="410">
        <f>AH61-AJ64</f>
        <v>96.539999999999964</v>
      </c>
      <c r="AM64" s="211"/>
    </row>
    <row r="65" spans="1:39" ht="45" customHeight="1" x14ac:dyDescent="0.25">
      <c r="A65" s="185"/>
      <c r="B65" s="206"/>
      <c r="C65" s="271"/>
      <c r="D65" s="512"/>
      <c r="E65" s="818"/>
      <c r="F65" s="818"/>
      <c r="G65" s="818"/>
      <c r="H65" s="819"/>
      <c r="I65" s="874" t="s">
        <v>233</v>
      </c>
      <c r="J65" s="874"/>
      <c r="K65" s="874"/>
      <c r="L65" s="272"/>
      <c r="M65" s="898">
        <v>2</v>
      </c>
      <c r="N65" s="899"/>
      <c r="O65" s="126"/>
      <c r="P65" s="894"/>
      <c r="Q65" s="895"/>
      <c r="R65" s="126"/>
      <c r="S65" s="896">
        <f t="shared" si="1"/>
        <v>0</v>
      </c>
      <c r="T65" s="897"/>
      <c r="U65" s="126"/>
      <c r="V65" s="161" t="str">
        <f>IFERROR(S59/S65,"")</f>
        <v/>
      </c>
      <c r="W65" s="98" t="s">
        <v>341</v>
      </c>
      <c r="X65" s="236"/>
      <c r="Y65" s="107">
        <f>S59-S65</f>
        <v>0</v>
      </c>
      <c r="Z65" s="98" t="s">
        <v>354</v>
      </c>
      <c r="AA65" s="186"/>
      <c r="AB65" s="838"/>
      <c r="AC65" s="221"/>
      <c r="AD65" s="412">
        <f>2*P16</f>
        <v>231.38</v>
      </c>
      <c r="AE65" s="272"/>
      <c r="AF65" s="413">
        <f>AB61-AD65</f>
        <v>35.740000000000009</v>
      </c>
      <c r="AG65" s="207"/>
      <c r="AH65" s="838"/>
      <c r="AI65" s="288"/>
      <c r="AJ65" s="412">
        <f>2*S16</f>
        <v>1113.5999999999999</v>
      </c>
      <c r="AK65" s="272"/>
      <c r="AL65" s="413">
        <f>AH61-AJ65</f>
        <v>164.44000000000005</v>
      </c>
      <c r="AM65" s="211"/>
    </row>
    <row r="66" spans="1:39" ht="15" customHeight="1" x14ac:dyDescent="0.25">
      <c r="A66" s="185"/>
      <c r="B66" s="206"/>
      <c r="C66" s="233"/>
      <c r="D66" s="272"/>
      <c r="E66" s="233"/>
      <c r="F66" s="233"/>
      <c r="G66" s="272"/>
      <c r="H66" s="272"/>
      <c r="I66" s="233"/>
      <c r="J66" s="233"/>
      <c r="K66" s="233"/>
      <c r="L66" s="272"/>
      <c r="M66" s="184"/>
      <c r="N66" s="184"/>
      <c r="O66" s="126"/>
      <c r="P66" s="184"/>
      <c r="Q66" s="184"/>
      <c r="R66" s="126"/>
      <c r="S66" s="184"/>
      <c r="T66" s="184"/>
      <c r="U66" s="126"/>
      <c r="V66" s="236"/>
      <c r="W66" s="236"/>
      <c r="X66" s="236"/>
      <c r="Y66" s="292"/>
      <c r="Z66" s="292"/>
      <c r="AA66" s="186"/>
      <c r="AB66" s="126"/>
      <c r="AC66" s="126"/>
      <c r="AD66" s="126"/>
      <c r="AE66" s="126"/>
      <c r="AF66" s="126"/>
      <c r="AG66" s="207"/>
      <c r="AH66" s="210"/>
      <c r="AI66" s="222"/>
      <c r="AJ66" s="210"/>
      <c r="AK66" s="210"/>
      <c r="AL66" s="210"/>
      <c r="AM66" s="211"/>
    </row>
    <row r="67" spans="1:39" ht="15.75" thickBot="1" x14ac:dyDescent="0.3">
      <c r="A67" s="186"/>
      <c r="B67" s="244"/>
      <c r="C67" s="245"/>
      <c r="D67" s="246"/>
      <c r="E67" s="245"/>
      <c r="F67" s="245"/>
      <c r="G67" s="246"/>
      <c r="H67" s="246"/>
      <c r="I67" s="245"/>
      <c r="J67" s="245"/>
      <c r="K67" s="245"/>
      <c r="L67" s="246"/>
      <c r="M67" s="83"/>
      <c r="N67" s="83"/>
      <c r="O67" s="84"/>
      <c r="P67" s="83"/>
      <c r="Q67" s="83"/>
      <c r="R67" s="84"/>
      <c r="S67" s="83"/>
      <c r="T67" s="83"/>
      <c r="U67" s="84"/>
      <c r="V67" s="247"/>
      <c r="W67" s="247"/>
      <c r="X67" s="248"/>
      <c r="Y67" s="250"/>
      <c r="Z67" s="250"/>
      <c r="AA67" s="251"/>
      <c r="AB67" s="83"/>
      <c r="AC67" s="83"/>
      <c r="AD67" s="83"/>
      <c r="AE67" s="83"/>
      <c r="AF67" s="83"/>
      <c r="AG67" s="251"/>
      <c r="AH67" s="252"/>
      <c r="AI67" s="414"/>
      <c r="AJ67" s="252"/>
      <c r="AK67" s="252"/>
      <c r="AL67" s="252"/>
      <c r="AM67" s="253"/>
    </row>
    <row r="68" spans="1:39" x14ac:dyDescent="0.25">
      <c r="A68" s="186"/>
      <c r="B68" s="186"/>
      <c r="C68" s="272"/>
      <c r="D68" s="272"/>
      <c r="E68" s="272"/>
      <c r="F68" s="272"/>
      <c r="G68" s="272"/>
      <c r="H68" s="272"/>
      <c r="I68" s="272"/>
      <c r="J68" s="272"/>
      <c r="K68" s="272"/>
      <c r="L68" s="272"/>
      <c r="M68" s="126"/>
      <c r="N68" s="126"/>
      <c r="O68" s="126"/>
      <c r="P68" s="126"/>
      <c r="Q68" s="126"/>
      <c r="R68" s="126"/>
      <c r="S68" s="126"/>
      <c r="T68" s="126"/>
      <c r="U68" s="126"/>
      <c r="V68" s="236"/>
      <c r="W68" s="236"/>
      <c r="X68" s="236"/>
      <c r="Y68" s="292"/>
      <c r="Z68" s="292"/>
      <c r="AA68" s="186"/>
      <c r="AB68" s="126"/>
      <c r="AC68" s="126"/>
      <c r="AD68" s="126"/>
      <c r="AE68" s="126"/>
      <c r="AF68" s="126"/>
      <c r="AG68" s="186"/>
    </row>
    <row r="69" spans="1:39" x14ac:dyDescent="0.25">
      <c r="A69" s="186"/>
      <c r="B69" s="186"/>
      <c r="C69" s="272"/>
      <c r="D69" s="272"/>
      <c r="E69" s="272"/>
      <c r="F69" s="272"/>
      <c r="G69" s="272"/>
      <c r="H69" s="272"/>
      <c r="I69" s="272"/>
      <c r="J69" s="272"/>
      <c r="K69" s="272"/>
      <c r="L69" s="272"/>
      <c r="M69" s="126"/>
      <c r="N69" s="126"/>
      <c r="O69" s="126"/>
      <c r="P69" s="126"/>
      <c r="Q69" s="126"/>
      <c r="R69" s="126"/>
      <c r="S69" s="126"/>
      <c r="T69" s="126"/>
      <c r="U69" s="126"/>
      <c r="V69" s="236"/>
      <c r="W69" s="236"/>
      <c r="X69" s="236"/>
      <c r="Y69" s="292"/>
      <c r="Z69" s="292"/>
      <c r="AA69" s="186"/>
      <c r="AB69" s="126"/>
      <c r="AC69" s="126"/>
      <c r="AD69" s="126"/>
      <c r="AE69" s="126"/>
      <c r="AF69" s="126"/>
      <c r="AG69" s="186"/>
    </row>
    <row r="70" spans="1:39" ht="15.75" thickBot="1" x14ac:dyDescent="0.3">
      <c r="A70" s="186"/>
      <c r="B70" s="186"/>
      <c r="C70" s="272"/>
      <c r="D70" s="272"/>
      <c r="E70" s="272"/>
      <c r="F70" s="272"/>
      <c r="G70" s="272"/>
      <c r="H70" s="272"/>
      <c r="I70" s="272"/>
      <c r="J70" s="272"/>
      <c r="K70" s="272"/>
      <c r="L70" s="272"/>
      <c r="M70" s="126"/>
      <c r="N70" s="126"/>
      <c r="O70" s="126"/>
      <c r="P70" s="126"/>
      <c r="Q70" s="126"/>
      <c r="R70" s="126"/>
      <c r="S70" s="126"/>
      <c r="T70" s="126"/>
      <c r="U70" s="126"/>
      <c r="V70" s="236"/>
      <c r="W70" s="236"/>
      <c r="X70" s="236"/>
      <c r="Y70" s="292"/>
      <c r="Z70" s="292"/>
      <c r="AA70" s="186"/>
      <c r="AB70" s="126"/>
      <c r="AC70" s="126"/>
      <c r="AD70" s="126"/>
      <c r="AE70" s="126"/>
      <c r="AF70" s="126"/>
      <c r="AG70" s="186"/>
    </row>
    <row r="71" spans="1:39" ht="24.95" customHeight="1" x14ac:dyDescent="0.25">
      <c r="A71" s="186"/>
      <c r="B71" s="640" t="s">
        <v>55</v>
      </c>
      <c r="C71" s="641"/>
      <c r="D71" s="641"/>
      <c r="E71" s="641"/>
      <c r="F71" s="641"/>
      <c r="G71" s="641"/>
      <c r="H71" s="641"/>
      <c r="I71" s="641"/>
      <c r="J71" s="641"/>
      <c r="K71" s="641"/>
      <c r="L71" s="256"/>
      <c r="M71" s="257"/>
      <c r="N71" s="257"/>
      <c r="O71" s="257"/>
      <c r="P71" s="257"/>
      <c r="Q71" s="257"/>
      <c r="R71" s="257"/>
      <c r="S71" s="258"/>
      <c r="T71" s="258"/>
      <c r="U71" s="259"/>
      <c r="V71" s="258"/>
      <c r="W71" s="258"/>
      <c r="X71" s="259"/>
      <c r="Y71" s="258"/>
      <c r="Z71" s="258"/>
      <c r="AA71" s="258"/>
      <c r="AB71" s="258"/>
      <c r="AC71" s="258"/>
      <c r="AD71" s="258"/>
      <c r="AE71" s="258"/>
      <c r="AF71" s="258"/>
      <c r="AG71" s="258"/>
      <c r="AH71" s="261"/>
      <c r="AI71" s="401"/>
      <c r="AJ71" s="261"/>
      <c r="AK71" s="261"/>
      <c r="AL71" s="261"/>
      <c r="AM71" s="262"/>
    </row>
    <row r="72" spans="1:39" ht="15.75" x14ac:dyDescent="0.25">
      <c r="A72" s="186"/>
      <c r="B72" s="206"/>
      <c r="C72" s="207"/>
      <c r="D72" s="186"/>
      <c r="E72" s="207"/>
      <c r="F72" s="207"/>
      <c r="G72" s="186"/>
      <c r="H72" s="186"/>
      <c r="I72" s="207"/>
      <c r="J72" s="207"/>
      <c r="K72" s="207"/>
      <c r="L72" s="186"/>
      <c r="M72" s="207"/>
      <c r="N72" s="207"/>
      <c r="O72" s="186"/>
      <c r="P72" s="207"/>
      <c r="Q72" s="207"/>
      <c r="R72" s="186"/>
      <c r="S72" s="207"/>
      <c r="T72" s="207"/>
      <c r="U72" s="186"/>
      <c r="V72" s="207"/>
      <c r="W72" s="207"/>
      <c r="X72" s="186"/>
      <c r="Y72" s="207"/>
      <c r="Z72" s="207"/>
      <c r="AA72" s="207"/>
      <c r="AB72" s="278"/>
      <c r="AC72" s="278"/>
      <c r="AD72" s="278"/>
      <c r="AE72" s="278"/>
      <c r="AF72" s="278"/>
      <c r="AG72" s="207"/>
      <c r="AH72" s="210"/>
      <c r="AI72" s="222"/>
      <c r="AJ72" s="210"/>
      <c r="AK72" s="210"/>
      <c r="AL72" s="210"/>
      <c r="AM72" s="211"/>
    </row>
    <row r="73" spans="1:39" x14ac:dyDescent="0.25">
      <c r="A73" s="186"/>
      <c r="B73" s="206"/>
      <c r="C73" s="207"/>
      <c r="D73" s="186"/>
      <c r="E73" s="207"/>
      <c r="F73" s="207"/>
      <c r="G73" s="186"/>
      <c r="H73" s="186"/>
      <c r="I73" s="207"/>
      <c r="J73" s="207"/>
      <c r="K73" s="207"/>
      <c r="L73" s="186"/>
      <c r="M73" s="207"/>
      <c r="N73" s="207"/>
      <c r="O73" s="186"/>
      <c r="P73" s="207"/>
      <c r="Q73" s="207"/>
      <c r="R73" s="186"/>
      <c r="S73" s="207"/>
      <c r="T73" s="207"/>
      <c r="U73" s="186"/>
      <c r="V73" s="207"/>
      <c r="W73" s="207"/>
      <c r="X73" s="186"/>
      <c r="Y73" s="207"/>
      <c r="Z73" s="207"/>
      <c r="AA73" s="207"/>
      <c r="AB73" s="207"/>
      <c r="AC73" s="207"/>
      <c r="AD73" s="207"/>
      <c r="AE73" s="207"/>
      <c r="AF73" s="207"/>
      <c r="AG73" s="207"/>
      <c r="AH73" s="210"/>
      <c r="AI73" s="222"/>
      <c r="AJ73" s="210"/>
      <c r="AK73" s="210"/>
      <c r="AL73" s="210"/>
      <c r="AM73" s="211"/>
    </row>
    <row r="74" spans="1:39" ht="15" customHeight="1" x14ac:dyDescent="0.25">
      <c r="A74" s="186"/>
      <c r="B74" s="206"/>
      <c r="C74" s="207"/>
      <c r="D74" s="186"/>
      <c r="E74" s="207"/>
      <c r="F74" s="207"/>
      <c r="G74" s="186"/>
      <c r="H74" s="186"/>
      <c r="I74" s="207"/>
      <c r="J74" s="207"/>
      <c r="K74" s="207"/>
      <c r="L74" s="186"/>
      <c r="M74" s="642" t="s">
        <v>347</v>
      </c>
      <c r="N74" s="642"/>
      <c r="O74" s="283"/>
      <c r="P74" s="720" t="s">
        <v>234</v>
      </c>
      <c r="Q74" s="721"/>
      <c r="R74" s="283"/>
      <c r="S74" s="720" t="s">
        <v>336</v>
      </c>
      <c r="T74" s="739"/>
      <c r="U74" s="220"/>
      <c r="V74" s="720" t="s">
        <v>412</v>
      </c>
      <c r="W74" s="739"/>
      <c r="X74" s="220"/>
      <c r="Y74" s="720" t="s">
        <v>335</v>
      </c>
      <c r="Z74" s="739"/>
      <c r="AA74" s="207"/>
      <c r="AB74" s="720" t="s">
        <v>167</v>
      </c>
      <c r="AC74" s="739"/>
      <c r="AD74" s="739"/>
      <c r="AE74" s="739"/>
      <c r="AF74" s="739"/>
      <c r="AG74" s="207"/>
      <c r="AH74" s="720" t="s">
        <v>666</v>
      </c>
      <c r="AI74" s="739"/>
      <c r="AJ74" s="739"/>
      <c r="AK74" s="739"/>
      <c r="AL74" s="739"/>
      <c r="AM74" s="211"/>
    </row>
    <row r="75" spans="1:39" ht="35.1" customHeight="1" x14ac:dyDescent="0.25">
      <c r="A75" s="186"/>
      <c r="B75" s="206"/>
      <c r="C75" s="207"/>
      <c r="D75" s="186"/>
      <c r="E75" s="207"/>
      <c r="F75" s="207"/>
      <c r="G75" s="186"/>
      <c r="H75" s="186"/>
      <c r="I75" s="207"/>
      <c r="J75" s="207"/>
      <c r="K75" s="207"/>
      <c r="L75" s="186"/>
      <c r="M75" s="642"/>
      <c r="N75" s="642"/>
      <c r="O75" s="283"/>
      <c r="P75" s="722"/>
      <c r="Q75" s="723"/>
      <c r="R75" s="283"/>
      <c r="S75" s="722"/>
      <c r="T75" s="740"/>
      <c r="U75" s="220"/>
      <c r="V75" s="722"/>
      <c r="W75" s="740"/>
      <c r="X75" s="220"/>
      <c r="Y75" s="722"/>
      <c r="Z75" s="740"/>
      <c r="AA75" s="207"/>
      <c r="AB75" s="722"/>
      <c r="AC75" s="740"/>
      <c r="AD75" s="740"/>
      <c r="AE75" s="740"/>
      <c r="AF75" s="740"/>
      <c r="AG75" s="207"/>
      <c r="AH75" s="722" t="s">
        <v>168</v>
      </c>
      <c r="AI75" s="740"/>
      <c r="AJ75" s="740"/>
      <c r="AK75" s="740"/>
      <c r="AL75" s="740"/>
      <c r="AM75" s="211"/>
    </row>
    <row r="76" spans="1:39" ht="5.0999999999999996" customHeight="1" x14ac:dyDescent="0.25">
      <c r="A76" s="186"/>
      <c r="B76" s="206"/>
      <c r="C76" s="207"/>
      <c r="D76" s="186"/>
      <c r="E76" s="207"/>
      <c r="F76" s="207"/>
      <c r="G76" s="186"/>
      <c r="H76" s="186"/>
      <c r="I76" s="207"/>
      <c r="J76" s="207"/>
      <c r="K76" s="207"/>
      <c r="L76" s="186"/>
      <c r="M76" s="233"/>
      <c r="N76" s="233"/>
      <c r="O76" s="272"/>
      <c r="P76" s="233"/>
      <c r="Q76" s="233"/>
      <c r="R76" s="272"/>
      <c r="S76" s="233"/>
      <c r="T76" s="233"/>
      <c r="U76" s="272"/>
      <c r="V76" s="233"/>
      <c r="W76" s="233"/>
      <c r="X76" s="272"/>
      <c r="Y76" s="221"/>
      <c r="Z76" s="221"/>
      <c r="AA76" s="207"/>
      <c r="AB76" s="285"/>
      <c r="AC76" s="285"/>
      <c r="AD76" s="285"/>
      <c r="AE76" s="285"/>
      <c r="AF76" s="285"/>
      <c r="AG76" s="207"/>
      <c r="AH76" s="285"/>
      <c r="AI76" s="285"/>
      <c r="AJ76" s="285"/>
      <c r="AK76" s="285"/>
      <c r="AL76" s="285"/>
      <c r="AM76" s="211"/>
    </row>
    <row r="77" spans="1:39" ht="45" customHeight="1" x14ac:dyDescent="0.25">
      <c r="A77" s="186"/>
      <c r="B77" s="206"/>
      <c r="C77" s="271"/>
      <c r="D77" s="512"/>
      <c r="E77" s="818" t="s">
        <v>51</v>
      </c>
      <c r="F77" s="818"/>
      <c r="G77" s="818"/>
      <c r="H77" s="819"/>
      <c r="I77" s="646" t="s">
        <v>222</v>
      </c>
      <c r="J77" s="646"/>
      <c r="K77" s="646"/>
      <c r="L77" s="272"/>
      <c r="M77" s="624">
        <v>1</v>
      </c>
      <c r="N77" s="624"/>
      <c r="O77" s="126"/>
      <c r="P77" s="908"/>
      <c r="Q77" s="908"/>
      <c r="R77" s="126"/>
      <c r="S77" s="909">
        <f t="shared" ref="S77:S83" si="2">P77*M77</f>
        <v>0</v>
      </c>
      <c r="T77" s="909"/>
      <c r="U77" s="126"/>
      <c r="V77" s="910"/>
      <c r="W77" s="910"/>
      <c r="X77" s="196"/>
      <c r="Y77" s="901"/>
      <c r="Z77" s="901"/>
      <c r="AA77" s="207"/>
      <c r="AB77" s="402" t="s">
        <v>8</v>
      </c>
      <c r="AC77" s="320"/>
      <c r="AD77" s="402" t="s">
        <v>38</v>
      </c>
      <c r="AE77" s="320"/>
      <c r="AF77" s="403" t="s">
        <v>52</v>
      </c>
      <c r="AG77" s="207"/>
      <c r="AH77" s="402" t="s">
        <v>8</v>
      </c>
      <c r="AI77" s="404"/>
      <c r="AJ77" s="402" t="s">
        <v>38</v>
      </c>
      <c r="AK77" s="320"/>
      <c r="AL77" s="403" t="s">
        <v>52</v>
      </c>
      <c r="AM77" s="211"/>
    </row>
    <row r="78" spans="1:39" ht="3.95" customHeight="1" x14ac:dyDescent="0.25">
      <c r="A78" s="186"/>
      <c r="B78" s="206"/>
      <c r="C78" s="271"/>
      <c r="D78" s="512"/>
      <c r="E78" s="818"/>
      <c r="F78" s="818"/>
      <c r="G78" s="818"/>
      <c r="H78" s="819"/>
      <c r="I78" s="288"/>
      <c r="J78" s="288"/>
      <c r="K78" s="288"/>
      <c r="L78" s="272"/>
      <c r="M78" s="126"/>
      <c r="N78" s="126"/>
      <c r="O78" s="126"/>
      <c r="P78" s="127"/>
      <c r="Q78" s="127"/>
      <c r="R78" s="126"/>
      <c r="S78" s="127"/>
      <c r="T78" s="127"/>
      <c r="U78" s="126"/>
      <c r="V78" s="196"/>
      <c r="W78" s="196"/>
      <c r="X78" s="196"/>
      <c r="Y78" s="291"/>
      <c r="Z78" s="291"/>
      <c r="AA78" s="207"/>
      <c r="AB78" s="268"/>
      <c r="AC78" s="268"/>
      <c r="AD78" s="268"/>
      <c r="AE78" s="268"/>
      <c r="AF78" s="268"/>
      <c r="AG78" s="186"/>
      <c r="AH78" s="268"/>
      <c r="AI78" s="268"/>
      <c r="AJ78" s="268"/>
      <c r="AK78" s="268"/>
      <c r="AL78" s="268"/>
      <c r="AM78" s="211"/>
    </row>
    <row r="79" spans="1:39" ht="45" customHeight="1" x14ac:dyDescent="0.25">
      <c r="A79" s="186"/>
      <c r="B79" s="206"/>
      <c r="C79" s="271"/>
      <c r="D79" s="512"/>
      <c r="E79" s="818"/>
      <c r="F79" s="818"/>
      <c r="G79" s="818"/>
      <c r="H79" s="819"/>
      <c r="I79" s="879" t="s">
        <v>223</v>
      </c>
      <c r="J79" s="879"/>
      <c r="K79" s="879"/>
      <c r="L79" s="272"/>
      <c r="M79" s="902">
        <v>1</v>
      </c>
      <c r="N79" s="903"/>
      <c r="O79" s="126"/>
      <c r="P79" s="904"/>
      <c r="Q79" s="905"/>
      <c r="R79" s="126"/>
      <c r="S79" s="906">
        <f t="shared" si="2"/>
        <v>0</v>
      </c>
      <c r="T79" s="907"/>
      <c r="U79" s="126"/>
      <c r="V79" s="166" t="str">
        <f>IFERROR(S77/S79,"")</f>
        <v/>
      </c>
      <c r="W79" s="103" t="s">
        <v>337</v>
      </c>
      <c r="X79" s="236"/>
      <c r="Y79" s="108">
        <f>S77-S79</f>
        <v>0</v>
      </c>
      <c r="Z79" s="103" t="s">
        <v>350</v>
      </c>
      <c r="AA79" s="207"/>
      <c r="AB79" s="893">
        <f>E15</f>
        <v>84.49</v>
      </c>
      <c r="AC79" s="221"/>
      <c r="AD79" s="405">
        <f>H15</f>
        <v>74.87</v>
      </c>
      <c r="AE79" s="221"/>
      <c r="AF79" s="406">
        <f>AB79-AD79</f>
        <v>9.6199999999999903</v>
      </c>
      <c r="AG79" s="207"/>
      <c r="AH79" s="893">
        <f>G15</f>
        <v>406.22</v>
      </c>
      <c r="AI79" s="288"/>
      <c r="AJ79" s="405">
        <f>I15</f>
        <v>359.18</v>
      </c>
      <c r="AK79" s="221"/>
      <c r="AL79" s="406">
        <f>AH79-AJ79</f>
        <v>47.04000000000002</v>
      </c>
      <c r="AM79" s="211"/>
    </row>
    <row r="80" spans="1:39" ht="45" customHeight="1" x14ac:dyDescent="0.25">
      <c r="A80" s="186"/>
      <c r="B80" s="206"/>
      <c r="C80" s="271"/>
      <c r="D80" s="512"/>
      <c r="E80" s="818"/>
      <c r="F80" s="818"/>
      <c r="G80" s="818"/>
      <c r="H80" s="819"/>
      <c r="I80" s="863" t="s">
        <v>224</v>
      </c>
      <c r="J80" s="863"/>
      <c r="K80" s="863"/>
      <c r="L80" s="272"/>
      <c r="M80" s="864">
        <v>1</v>
      </c>
      <c r="N80" s="865"/>
      <c r="O80" s="126"/>
      <c r="P80" s="866"/>
      <c r="Q80" s="867"/>
      <c r="R80" s="126"/>
      <c r="S80" s="868">
        <f t="shared" si="2"/>
        <v>0</v>
      </c>
      <c r="T80" s="869"/>
      <c r="U80" s="126"/>
      <c r="V80" s="167" t="str">
        <f>IFERROR(S77/S80,"")</f>
        <v/>
      </c>
      <c r="W80" s="104" t="s">
        <v>338</v>
      </c>
      <c r="X80" s="236"/>
      <c r="Y80" s="109">
        <f>S77-S80</f>
        <v>0</v>
      </c>
      <c r="Z80" s="104" t="s">
        <v>351</v>
      </c>
      <c r="AA80" s="207"/>
      <c r="AB80" s="837"/>
      <c r="AC80" s="221"/>
      <c r="AD80" s="407">
        <f>J15</f>
        <v>74.87</v>
      </c>
      <c r="AE80" s="221"/>
      <c r="AF80" s="408">
        <f>AB79-AD80</f>
        <v>9.6199999999999903</v>
      </c>
      <c r="AG80" s="207"/>
      <c r="AH80" s="837"/>
      <c r="AI80" s="288"/>
      <c r="AJ80" s="407">
        <f>5*J15</f>
        <v>374.35</v>
      </c>
      <c r="AK80" s="221"/>
      <c r="AL80" s="408">
        <f>AH79-AJ80</f>
        <v>31.870000000000005</v>
      </c>
      <c r="AM80" s="211"/>
    </row>
    <row r="81" spans="1:40" ht="45" customHeight="1" x14ac:dyDescent="0.25">
      <c r="A81" s="186"/>
      <c r="B81" s="206"/>
      <c r="C81" s="271"/>
      <c r="D81" s="512"/>
      <c r="E81" s="818"/>
      <c r="F81" s="818"/>
      <c r="G81" s="818"/>
      <c r="H81" s="819"/>
      <c r="I81" s="863" t="s">
        <v>225</v>
      </c>
      <c r="J81" s="863"/>
      <c r="K81" s="863"/>
      <c r="L81" s="272"/>
      <c r="M81" s="864">
        <v>1</v>
      </c>
      <c r="N81" s="865"/>
      <c r="O81" s="126"/>
      <c r="P81" s="866"/>
      <c r="Q81" s="867"/>
      <c r="R81" s="126"/>
      <c r="S81" s="868">
        <f t="shared" si="2"/>
        <v>0</v>
      </c>
      <c r="T81" s="869"/>
      <c r="U81" s="126"/>
      <c r="V81" s="167" t="str">
        <f>IFERROR(S77/S81,"")</f>
        <v/>
      </c>
      <c r="W81" s="104" t="s">
        <v>339</v>
      </c>
      <c r="X81" s="236"/>
      <c r="Y81" s="109">
        <f>S77-S81</f>
        <v>0</v>
      </c>
      <c r="Z81" s="104" t="s">
        <v>352</v>
      </c>
      <c r="AA81" s="207"/>
      <c r="AB81" s="837"/>
      <c r="AC81" s="221"/>
      <c r="AD81" s="409">
        <f>K15</f>
        <v>74.87</v>
      </c>
      <c r="AE81" s="233"/>
      <c r="AF81" s="410">
        <f>AB79-AD81</f>
        <v>9.6199999999999903</v>
      </c>
      <c r="AG81" s="207"/>
      <c r="AH81" s="837"/>
      <c r="AI81" s="288"/>
      <c r="AJ81" s="409">
        <f>L15</f>
        <v>359.18</v>
      </c>
      <c r="AK81" s="233"/>
      <c r="AL81" s="410">
        <f>AH79-AJ81</f>
        <v>47.04000000000002</v>
      </c>
      <c r="AM81" s="211"/>
      <c r="AN81" s="210"/>
    </row>
    <row r="82" spans="1:40" ht="45" customHeight="1" x14ac:dyDescent="0.25">
      <c r="A82" s="186"/>
      <c r="B82" s="206"/>
      <c r="C82" s="271"/>
      <c r="D82" s="512"/>
      <c r="E82" s="818"/>
      <c r="F82" s="818"/>
      <c r="G82" s="818"/>
      <c r="H82" s="819"/>
      <c r="I82" s="863" t="s">
        <v>226</v>
      </c>
      <c r="J82" s="863"/>
      <c r="K82" s="863"/>
      <c r="L82" s="272"/>
      <c r="M82" s="864">
        <v>1</v>
      </c>
      <c r="N82" s="865"/>
      <c r="O82" s="126"/>
      <c r="P82" s="866"/>
      <c r="Q82" s="867"/>
      <c r="R82" s="126"/>
      <c r="S82" s="868">
        <f t="shared" si="2"/>
        <v>0</v>
      </c>
      <c r="T82" s="869"/>
      <c r="U82" s="126"/>
      <c r="V82" s="167" t="str">
        <f>IFERROR(S77/S82,"")</f>
        <v/>
      </c>
      <c r="W82" s="104" t="s">
        <v>340</v>
      </c>
      <c r="X82" s="236"/>
      <c r="Y82" s="109">
        <f>S77-S82</f>
        <v>0</v>
      </c>
      <c r="Z82" s="104" t="s">
        <v>353</v>
      </c>
      <c r="AA82" s="186"/>
      <c r="AB82" s="837"/>
      <c r="AC82" s="221"/>
      <c r="AD82" s="411">
        <f>N15</f>
        <v>74.87</v>
      </c>
      <c r="AE82" s="272"/>
      <c r="AF82" s="410">
        <f>AB79-AD82</f>
        <v>9.6199999999999903</v>
      </c>
      <c r="AG82" s="207"/>
      <c r="AH82" s="837"/>
      <c r="AI82" s="288"/>
      <c r="AJ82" s="411">
        <f>5*N15</f>
        <v>374.35</v>
      </c>
      <c r="AK82" s="272"/>
      <c r="AL82" s="410">
        <f>AH79-AJ82</f>
        <v>31.870000000000005</v>
      </c>
      <c r="AM82" s="211"/>
    </row>
    <row r="83" spans="1:40" ht="45" customHeight="1" x14ac:dyDescent="0.25">
      <c r="A83" s="186"/>
      <c r="B83" s="206"/>
      <c r="C83" s="271"/>
      <c r="D83" s="512"/>
      <c r="E83" s="818"/>
      <c r="F83" s="818"/>
      <c r="G83" s="818"/>
      <c r="H83" s="819"/>
      <c r="I83" s="874" t="s">
        <v>227</v>
      </c>
      <c r="J83" s="874"/>
      <c r="K83" s="874"/>
      <c r="L83" s="272"/>
      <c r="M83" s="898">
        <v>1</v>
      </c>
      <c r="N83" s="899"/>
      <c r="O83" s="126"/>
      <c r="P83" s="894"/>
      <c r="Q83" s="895"/>
      <c r="R83" s="126"/>
      <c r="S83" s="896">
        <f t="shared" si="2"/>
        <v>0</v>
      </c>
      <c r="T83" s="897"/>
      <c r="U83" s="126"/>
      <c r="V83" s="168" t="str">
        <f>IFERROR(S77/S83,"")</f>
        <v/>
      </c>
      <c r="W83" s="98" t="s">
        <v>341</v>
      </c>
      <c r="X83" s="236"/>
      <c r="Y83" s="110">
        <f>S77-S83</f>
        <v>0</v>
      </c>
      <c r="Z83" s="98" t="s">
        <v>354</v>
      </c>
      <c r="AA83" s="186"/>
      <c r="AB83" s="838"/>
      <c r="AC83" s="221"/>
      <c r="AD83" s="412">
        <f>P15</f>
        <v>72.180000000000007</v>
      </c>
      <c r="AE83" s="272"/>
      <c r="AF83" s="413">
        <f>AB79-AD83</f>
        <v>12.309999999999988</v>
      </c>
      <c r="AG83" s="207"/>
      <c r="AH83" s="838"/>
      <c r="AI83" s="288"/>
      <c r="AJ83" s="412">
        <f>S15</f>
        <v>346.01</v>
      </c>
      <c r="AK83" s="272"/>
      <c r="AL83" s="413">
        <f>AH79-AJ83</f>
        <v>60.210000000000036</v>
      </c>
      <c r="AM83" s="211"/>
    </row>
    <row r="84" spans="1:40" ht="15" customHeight="1" x14ac:dyDescent="0.25">
      <c r="A84" s="186"/>
      <c r="B84" s="206"/>
      <c r="C84" s="233"/>
      <c r="D84" s="272"/>
      <c r="E84" s="233"/>
      <c r="F84" s="233"/>
      <c r="G84" s="272"/>
      <c r="H84" s="272"/>
      <c r="I84" s="233"/>
      <c r="J84" s="233"/>
      <c r="K84" s="233"/>
      <c r="L84" s="272"/>
      <c r="M84" s="184"/>
      <c r="N84" s="184"/>
      <c r="O84" s="126"/>
      <c r="P84" s="184"/>
      <c r="Q84" s="184"/>
      <c r="R84" s="126"/>
      <c r="S84" s="184"/>
      <c r="T84" s="184"/>
      <c r="U84" s="126"/>
      <c r="V84" s="236"/>
      <c r="W84" s="236"/>
      <c r="X84" s="236"/>
      <c r="Y84" s="292"/>
      <c r="Z84" s="292"/>
      <c r="AA84" s="186"/>
      <c r="AB84" s="126"/>
      <c r="AC84" s="126"/>
      <c r="AD84" s="126"/>
      <c r="AE84" s="126"/>
      <c r="AF84" s="126"/>
      <c r="AG84" s="207"/>
      <c r="AH84" s="210"/>
      <c r="AI84" s="222"/>
      <c r="AJ84" s="210"/>
      <c r="AK84" s="210"/>
      <c r="AL84" s="210"/>
      <c r="AM84" s="211"/>
    </row>
    <row r="85" spans="1:40" ht="15.75" thickBot="1" x14ac:dyDescent="0.3">
      <c r="A85" s="186"/>
      <c r="B85" s="244"/>
      <c r="C85" s="245"/>
      <c r="D85" s="246"/>
      <c r="E85" s="245"/>
      <c r="F85" s="245"/>
      <c r="G85" s="246"/>
      <c r="H85" s="246"/>
      <c r="I85" s="245"/>
      <c r="J85" s="245"/>
      <c r="K85" s="245"/>
      <c r="L85" s="246"/>
      <c r="M85" s="83"/>
      <c r="N85" s="83"/>
      <c r="O85" s="84"/>
      <c r="P85" s="83"/>
      <c r="Q85" s="83"/>
      <c r="R85" s="84"/>
      <c r="S85" s="83"/>
      <c r="T85" s="83"/>
      <c r="U85" s="84"/>
      <c r="V85" s="247"/>
      <c r="W85" s="247"/>
      <c r="X85" s="248"/>
      <c r="Y85" s="250"/>
      <c r="Z85" s="250"/>
      <c r="AA85" s="251"/>
      <c r="AB85" s="83"/>
      <c r="AC85" s="83"/>
      <c r="AD85" s="83"/>
      <c r="AE85" s="83"/>
      <c r="AF85" s="83"/>
      <c r="AG85" s="251"/>
      <c r="AH85" s="252"/>
      <c r="AI85" s="414"/>
      <c r="AJ85" s="252"/>
      <c r="AK85" s="252"/>
      <c r="AL85" s="252"/>
      <c r="AM85" s="253"/>
    </row>
    <row r="86" spans="1:40" x14ac:dyDescent="0.25">
      <c r="A86" s="186"/>
      <c r="B86" s="186"/>
      <c r="C86" s="272"/>
      <c r="D86" s="272"/>
      <c r="E86" s="272"/>
      <c r="F86" s="272"/>
      <c r="G86" s="272"/>
      <c r="H86" s="272"/>
      <c r="I86" s="272"/>
      <c r="J86" s="272"/>
      <c r="K86" s="272"/>
      <c r="L86" s="272"/>
      <c r="M86" s="126"/>
      <c r="N86" s="126"/>
      <c r="O86" s="126"/>
      <c r="P86" s="126"/>
      <c r="Q86" s="126"/>
      <c r="R86" s="126"/>
      <c r="S86" s="126"/>
      <c r="T86" s="126"/>
      <c r="U86" s="126"/>
      <c r="V86" s="236"/>
      <c r="W86" s="236"/>
      <c r="X86" s="236"/>
      <c r="Y86" s="292"/>
      <c r="Z86" s="292"/>
      <c r="AA86" s="186"/>
      <c r="AB86" s="126"/>
      <c r="AC86" s="126"/>
      <c r="AD86" s="186"/>
      <c r="AE86" s="186"/>
      <c r="AF86" s="186"/>
      <c r="AG86" s="186"/>
    </row>
    <row r="87" spans="1:40" ht="15.75" thickBot="1" x14ac:dyDescent="0.3">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row>
    <row r="88" spans="1:40" ht="24.95" customHeight="1" x14ac:dyDescent="0.25">
      <c r="A88" s="186"/>
      <c r="B88" s="640" t="s">
        <v>56</v>
      </c>
      <c r="C88" s="641"/>
      <c r="D88" s="641"/>
      <c r="E88" s="641"/>
      <c r="F88" s="641"/>
      <c r="G88" s="641"/>
      <c r="H88" s="641"/>
      <c r="I88" s="641"/>
      <c r="J88" s="641"/>
      <c r="K88" s="641"/>
      <c r="L88" s="256"/>
      <c r="M88" s="257"/>
      <c r="N88" s="257"/>
      <c r="O88" s="257"/>
      <c r="P88" s="257"/>
      <c r="Q88" s="257"/>
      <c r="R88" s="257"/>
      <c r="S88" s="258"/>
      <c r="T88" s="258"/>
      <c r="U88" s="259"/>
      <c r="V88" s="258"/>
      <c r="W88" s="258"/>
      <c r="X88" s="259"/>
      <c r="Y88" s="258"/>
      <c r="Z88" s="258"/>
      <c r="AA88" s="258"/>
      <c r="AB88" s="258"/>
      <c r="AC88" s="258"/>
      <c r="AD88" s="258"/>
      <c r="AE88" s="258"/>
      <c r="AF88" s="258"/>
      <c r="AG88" s="258"/>
      <c r="AH88" s="261"/>
      <c r="AI88" s="401"/>
      <c r="AJ88" s="261"/>
      <c r="AK88" s="261"/>
      <c r="AL88" s="261"/>
      <c r="AM88" s="262"/>
    </row>
    <row r="89" spans="1:40" ht="15.75" x14ac:dyDescent="0.25">
      <c r="A89" s="186"/>
      <c r="B89" s="206"/>
      <c r="C89" s="207"/>
      <c r="D89" s="186"/>
      <c r="E89" s="207"/>
      <c r="F89" s="207"/>
      <c r="G89" s="186"/>
      <c r="H89" s="186"/>
      <c r="I89" s="207"/>
      <c r="J89" s="207"/>
      <c r="K89" s="207"/>
      <c r="L89" s="186"/>
      <c r="M89" s="207"/>
      <c r="N89" s="207"/>
      <c r="O89" s="186"/>
      <c r="P89" s="207"/>
      <c r="Q89" s="207"/>
      <c r="R89" s="186"/>
      <c r="S89" s="207"/>
      <c r="T89" s="207"/>
      <c r="U89" s="186"/>
      <c r="V89" s="207"/>
      <c r="W89" s="207"/>
      <c r="X89" s="186"/>
      <c r="Y89" s="207"/>
      <c r="Z89" s="207"/>
      <c r="AA89" s="207"/>
      <c r="AB89" s="278"/>
      <c r="AC89" s="278"/>
      <c r="AD89" s="278"/>
      <c r="AE89" s="278"/>
      <c r="AF89" s="278"/>
      <c r="AG89" s="207"/>
      <c r="AH89" s="210"/>
      <c r="AI89" s="222"/>
      <c r="AJ89" s="210"/>
      <c r="AK89" s="210"/>
      <c r="AL89" s="210"/>
      <c r="AM89" s="211"/>
    </row>
    <row r="90" spans="1:40" ht="15.75" customHeight="1" x14ac:dyDescent="0.25">
      <c r="A90" s="186"/>
      <c r="B90" s="206"/>
      <c r="C90" s="900" t="s">
        <v>57</v>
      </c>
      <c r="D90" s="900"/>
      <c r="E90" s="900"/>
      <c r="F90" s="900"/>
      <c r="G90" s="900"/>
      <c r="H90" s="900"/>
      <c r="I90" s="900"/>
      <c r="J90" s="900"/>
      <c r="K90" s="207"/>
      <c r="L90" s="186"/>
      <c r="M90" s="207"/>
      <c r="N90" s="207"/>
      <c r="O90" s="186"/>
      <c r="P90" s="207"/>
      <c r="Q90" s="207"/>
      <c r="R90" s="186"/>
      <c r="S90" s="207"/>
      <c r="T90" s="207"/>
      <c r="U90" s="186"/>
      <c r="V90" s="207"/>
      <c r="W90" s="207"/>
      <c r="X90" s="186"/>
      <c r="Y90" s="207"/>
      <c r="Z90" s="207"/>
      <c r="AA90" s="207"/>
      <c r="AB90" s="278"/>
      <c r="AC90" s="278"/>
      <c r="AD90" s="278"/>
      <c r="AE90" s="278"/>
      <c r="AF90" s="278"/>
      <c r="AG90" s="207"/>
      <c r="AH90" s="210"/>
      <c r="AI90" s="222"/>
      <c r="AJ90" s="210"/>
      <c r="AK90" s="210"/>
      <c r="AL90" s="210"/>
      <c r="AM90" s="211"/>
    </row>
    <row r="91" spans="1:40" x14ac:dyDescent="0.25">
      <c r="A91" s="186"/>
      <c r="B91" s="206"/>
      <c r="C91" s="207"/>
      <c r="D91" s="186"/>
      <c r="E91" s="207"/>
      <c r="F91" s="207"/>
      <c r="G91" s="186"/>
      <c r="H91" s="186"/>
      <c r="I91" s="207"/>
      <c r="J91" s="207"/>
      <c r="K91" s="207"/>
      <c r="L91" s="186"/>
      <c r="M91" s="207"/>
      <c r="N91" s="207"/>
      <c r="O91" s="186"/>
      <c r="P91" s="207"/>
      <c r="Q91" s="207"/>
      <c r="R91" s="186"/>
      <c r="S91" s="207"/>
      <c r="T91" s="207"/>
      <c r="U91" s="186"/>
      <c r="V91" s="207"/>
      <c r="W91" s="207"/>
      <c r="X91" s="186"/>
      <c r="Y91" s="207"/>
      <c r="Z91" s="207"/>
      <c r="AA91" s="207"/>
      <c r="AB91" s="207"/>
      <c r="AC91" s="207"/>
      <c r="AD91" s="207"/>
      <c r="AE91" s="207"/>
      <c r="AF91" s="207"/>
      <c r="AG91" s="207"/>
      <c r="AH91" s="210"/>
      <c r="AI91" s="222"/>
      <c r="AJ91" s="210"/>
      <c r="AK91" s="210"/>
      <c r="AL91" s="210"/>
      <c r="AM91" s="211"/>
    </row>
    <row r="92" spans="1:40" ht="15" customHeight="1" x14ac:dyDescent="0.25">
      <c r="A92" s="186"/>
      <c r="B92" s="206"/>
      <c r="C92" s="207"/>
      <c r="D92" s="186"/>
      <c r="E92" s="207"/>
      <c r="F92" s="207"/>
      <c r="G92" s="186"/>
      <c r="H92" s="186"/>
      <c r="I92" s="207"/>
      <c r="J92" s="207"/>
      <c r="K92" s="207"/>
      <c r="L92" s="186"/>
      <c r="M92" s="642" t="s">
        <v>347</v>
      </c>
      <c r="N92" s="642"/>
      <c r="O92" s="283"/>
      <c r="P92" s="720" t="s">
        <v>234</v>
      </c>
      <c r="Q92" s="721"/>
      <c r="R92" s="283"/>
      <c r="S92" s="720" t="s">
        <v>336</v>
      </c>
      <c r="T92" s="739"/>
      <c r="U92" s="220"/>
      <c r="V92" s="720" t="s">
        <v>413</v>
      </c>
      <c r="W92" s="739"/>
      <c r="X92" s="220"/>
      <c r="Y92" s="720" t="s">
        <v>335</v>
      </c>
      <c r="Z92" s="739"/>
      <c r="AA92" s="207"/>
      <c r="AB92" s="720" t="s">
        <v>167</v>
      </c>
      <c r="AC92" s="739"/>
      <c r="AD92" s="739"/>
      <c r="AE92" s="739"/>
      <c r="AF92" s="739"/>
      <c r="AG92" s="207"/>
      <c r="AH92" s="720" t="s">
        <v>666</v>
      </c>
      <c r="AI92" s="739"/>
      <c r="AJ92" s="739"/>
      <c r="AK92" s="739"/>
      <c r="AL92" s="739"/>
      <c r="AM92" s="211"/>
    </row>
    <row r="93" spans="1:40" ht="35.1" customHeight="1" x14ac:dyDescent="0.25">
      <c r="A93" s="186"/>
      <c r="B93" s="206"/>
      <c r="C93" s="207"/>
      <c r="D93" s="186"/>
      <c r="E93" s="207"/>
      <c r="F93" s="207"/>
      <c r="G93" s="186"/>
      <c r="H93" s="186"/>
      <c r="I93" s="207"/>
      <c r="J93" s="207"/>
      <c r="K93" s="207"/>
      <c r="L93" s="186"/>
      <c r="M93" s="642"/>
      <c r="N93" s="642"/>
      <c r="O93" s="283"/>
      <c r="P93" s="722"/>
      <c r="Q93" s="723"/>
      <c r="R93" s="283"/>
      <c r="S93" s="722"/>
      <c r="T93" s="740"/>
      <c r="U93" s="220"/>
      <c r="V93" s="722"/>
      <c r="W93" s="740"/>
      <c r="X93" s="220"/>
      <c r="Y93" s="722"/>
      <c r="Z93" s="740"/>
      <c r="AA93" s="207"/>
      <c r="AB93" s="722"/>
      <c r="AC93" s="740"/>
      <c r="AD93" s="740"/>
      <c r="AE93" s="740"/>
      <c r="AF93" s="740"/>
      <c r="AG93" s="207"/>
      <c r="AH93" s="722" t="s">
        <v>168</v>
      </c>
      <c r="AI93" s="740"/>
      <c r="AJ93" s="740"/>
      <c r="AK93" s="740"/>
      <c r="AL93" s="740"/>
      <c r="AM93" s="211"/>
    </row>
    <row r="94" spans="1:40" ht="5.0999999999999996" customHeight="1" x14ac:dyDescent="0.25">
      <c r="A94" s="186"/>
      <c r="B94" s="206"/>
      <c r="C94" s="207"/>
      <c r="D94" s="186"/>
      <c r="E94" s="207"/>
      <c r="F94" s="207"/>
      <c r="G94" s="186"/>
      <c r="H94" s="186"/>
      <c r="I94" s="207"/>
      <c r="J94" s="207"/>
      <c r="K94" s="207"/>
      <c r="L94" s="186"/>
      <c r="M94" s="233"/>
      <c r="N94" s="233"/>
      <c r="O94" s="272"/>
      <c r="P94" s="233"/>
      <c r="Q94" s="233"/>
      <c r="R94" s="272"/>
      <c r="S94" s="233"/>
      <c r="T94" s="233"/>
      <c r="U94" s="272"/>
      <c r="V94" s="233"/>
      <c r="W94" s="233"/>
      <c r="X94" s="272"/>
      <c r="Y94" s="221"/>
      <c r="Z94" s="221"/>
      <c r="AA94" s="207"/>
      <c r="AB94" s="285"/>
      <c r="AC94" s="285"/>
      <c r="AD94" s="285"/>
      <c r="AE94" s="285"/>
      <c r="AF94" s="285"/>
      <c r="AG94" s="207"/>
      <c r="AH94" s="285"/>
      <c r="AI94" s="285"/>
      <c r="AJ94" s="285"/>
      <c r="AK94" s="285"/>
      <c r="AL94" s="285"/>
      <c r="AM94" s="211"/>
    </row>
    <row r="95" spans="1:40" ht="45" customHeight="1" x14ac:dyDescent="0.25">
      <c r="A95" s="186"/>
      <c r="B95" s="206"/>
      <c r="C95" s="271"/>
      <c r="D95" s="512"/>
      <c r="E95" s="818" t="s">
        <v>51</v>
      </c>
      <c r="F95" s="818"/>
      <c r="G95" s="818"/>
      <c r="H95" s="819"/>
      <c r="I95" s="646" t="s">
        <v>222</v>
      </c>
      <c r="J95" s="646"/>
      <c r="K95" s="646"/>
      <c r="L95" s="272"/>
      <c r="M95" s="624">
        <v>1</v>
      </c>
      <c r="N95" s="624"/>
      <c r="O95" s="126"/>
      <c r="P95" s="908"/>
      <c r="Q95" s="908"/>
      <c r="R95" s="126"/>
      <c r="S95" s="909">
        <f t="shared" ref="S95:S101" si="3">P95*M95</f>
        <v>0</v>
      </c>
      <c r="T95" s="909"/>
      <c r="U95" s="126"/>
      <c r="V95" s="910"/>
      <c r="W95" s="910"/>
      <c r="X95" s="196"/>
      <c r="Y95" s="901"/>
      <c r="Z95" s="901"/>
      <c r="AA95" s="207"/>
      <c r="AB95" s="402" t="s">
        <v>8</v>
      </c>
      <c r="AC95" s="320"/>
      <c r="AD95" s="402" t="s">
        <v>38</v>
      </c>
      <c r="AE95" s="320"/>
      <c r="AF95" s="403" t="s">
        <v>52</v>
      </c>
      <c r="AG95" s="207"/>
      <c r="AH95" s="402" t="s">
        <v>8</v>
      </c>
      <c r="AI95" s="404"/>
      <c r="AJ95" s="402" t="s">
        <v>38</v>
      </c>
      <c r="AK95" s="320"/>
      <c r="AL95" s="403" t="s">
        <v>52</v>
      </c>
      <c r="AM95" s="211"/>
    </row>
    <row r="96" spans="1:40" ht="3.95" customHeight="1" x14ac:dyDescent="0.25">
      <c r="A96" s="186"/>
      <c r="B96" s="206"/>
      <c r="C96" s="271"/>
      <c r="D96" s="512"/>
      <c r="E96" s="818"/>
      <c r="F96" s="818"/>
      <c r="G96" s="818"/>
      <c r="H96" s="819"/>
      <c r="I96" s="288"/>
      <c r="J96" s="288"/>
      <c r="K96" s="288"/>
      <c r="L96" s="272"/>
      <c r="M96" s="126"/>
      <c r="N96" s="126"/>
      <c r="O96" s="126"/>
      <c r="P96" s="127"/>
      <c r="Q96" s="127"/>
      <c r="R96" s="126"/>
      <c r="S96" s="127"/>
      <c r="T96" s="127"/>
      <c r="U96" s="126"/>
      <c r="V96" s="196"/>
      <c r="W96" s="196"/>
      <c r="X96" s="196"/>
      <c r="Y96" s="291"/>
      <c r="Z96" s="291"/>
      <c r="AA96" s="207"/>
      <c r="AB96" s="268"/>
      <c r="AC96" s="268"/>
      <c r="AD96" s="268"/>
      <c r="AE96" s="268"/>
      <c r="AF96" s="268"/>
      <c r="AG96" s="186"/>
      <c r="AH96" s="268"/>
      <c r="AI96" s="268"/>
      <c r="AJ96" s="268"/>
      <c r="AK96" s="268"/>
      <c r="AL96" s="268"/>
      <c r="AM96" s="211"/>
    </row>
    <row r="97" spans="1:39" ht="45" customHeight="1" x14ac:dyDescent="0.25">
      <c r="A97" s="186"/>
      <c r="B97" s="206"/>
      <c r="C97" s="271"/>
      <c r="D97" s="512"/>
      <c r="E97" s="818"/>
      <c r="F97" s="818"/>
      <c r="G97" s="818"/>
      <c r="H97" s="819"/>
      <c r="I97" s="879" t="s">
        <v>223</v>
      </c>
      <c r="J97" s="879"/>
      <c r="K97" s="879"/>
      <c r="L97" s="272"/>
      <c r="M97" s="902">
        <v>1</v>
      </c>
      <c r="N97" s="903"/>
      <c r="O97" s="126"/>
      <c r="P97" s="904"/>
      <c r="Q97" s="905"/>
      <c r="R97" s="126"/>
      <c r="S97" s="906">
        <f t="shared" si="3"/>
        <v>0</v>
      </c>
      <c r="T97" s="907"/>
      <c r="U97" s="126"/>
      <c r="V97" s="169" t="str">
        <f>IFERROR(S95/S97,"")</f>
        <v/>
      </c>
      <c r="W97" s="103" t="s">
        <v>337</v>
      </c>
      <c r="X97" s="236"/>
      <c r="Y97" s="105">
        <f>S95-S97</f>
        <v>0</v>
      </c>
      <c r="Z97" s="103" t="s">
        <v>350</v>
      </c>
      <c r="AA97" s="207"/>
      <c r="AB97" s="893">
        <f>E15</f>
        <v>84.49</v>
      </c>
      <c r="AC97" s="221"/>
      <c r="AD97" s="405">
        <f>H15</f>
        <v>74.87</v>
      </c>
      <c r="AE97" s="221"/>
      <c r="AF97" s="406">
        <f>AB97-AD97</f>
        <v>9.6199999999999903</v>
      </c>
      <c r="AG97" s="207"/>
      <c r="AH97" s="893">
        <f>G15</f>
        <v>406.22</v>
      </c>
      <c r="AI97" s="288"/>
      <c r="AJ97" s="405">
        <f>I15</f>
        <v>359.18</v>
      </c>
      <c r="AK97" s="221"/>
      <c r="AL97" s="406">
        <f>AH97-AJ97</f>
        <v>47.04000000000002</v>
      </c>
      <c r="AM97" s="211"/>
    </row>
    <row r="98" spans="1:39" ht="45" customHeight="1" x14ac:dyDescent="0.25">
      <c r="A98" s="186"/>
      <c r="B98" s="206"/>
      <c r="C98" s="271"/>
      <c r="D98" s="512"/>
      <c r="E98" s="818"/>
      <c r="F98" s="818"/>
      <c r="G98" s="818"/>
      <c r="H98" s="819"/>
      <c r="I98" s="863" t="s">
        <v>224</v>
      </c>
      <c r="J98" s="863"/>
      <c r="K98" s="863"/>
      <c r="L98" s="272"/>
      <c r="M98" s="864">
        <v>1</v>
      </c>
      <c r="N98" s="865"/>
      <c r="O98" s="126"/>
      <c r="P98" s="866"/>
      <c r="Q98" s="867"/>
      <c r="R98" s="126"/>
      <c r="S98" s="868">
        <f t="shared" si="3"/>
        <v>0</v>
      </c>
      <c r="T98" s="869"/>
      <c r="U98" s="126"/>
      <c r="V98" s="170" t="str">
        <f>IFERROR(S95/S98,"")</f>
        <v/>
      </c>
      <c r="W98" s="104" t="s">
        <v>338</v>
      </c>
      <c r="X98" s="236"/>
      <c r="Y98" s="106">
        <f>S95-S98</f>
        <v>0</v>
      </c>
      <c r="Z98" s="104" t="s">
        <v>351</v>
      </c>
      <c r="AA98" s="207"/>
      <c r="AB98" s="837"/>
      <c r="AC98" s="221"/>
      <c r="AD98" s="407">
        <f>J15</f>
        <v>74.87</v>
      </c>
      <c r="AE98" s="221"/>
      <c r="AF98" s="408">
        <f>AB97-AD98</f>
        <v>9.6199999999999903</v>
      </c>
      <c r="AG98" s="207"/>
      <c r="AH98" s="837"/>
      <c r="AI98" s="288"/>
      <c r="AJ98" s="407">
        <f>5*J15</f>
        <v>374.35</v>
      </c>
      <c r="AK98" s="221"/>
      <c r="AL98" s="408">
        <f>AH97-AJ98</f>
        <v>31.870000000000005</v>
      </c>
      <c r="AM98" s="211"/>
    </row>
    <row r="99" spans="1:39" ht="45" customHeight="1" x14ac:dyDescent="0.25">
      <c r="A99" s="186"/>
      <c r="B99" s="206"/>
      <c r="C99" s="271"/>
      <c r="D99" s="512"/>
      <c r="E99" s="818"/>
      <c r="F99" s="818"/>
      <c r="G99" s="818"/>
      <c r="H99" s="819"/>
      <c r="I99" s="863" t="s">
        <v>225</v>
      </c>
      <c r="J99" s="863"/>
      <c r="K99" s="863"/>
      <c r="L99" s="272"/>
      <c r="M99" s="864">
        <v>1</v>
      </c>
      <c r="N99" s="865"/>
      <c r="O99" s="126"/>
      <c r="P99" s="866"/>
      <c r="Q99" s="867"/>
      <c r="R99" s="126"/>
      <c r="S99" s="868">
        <f t="shared" si="3"/>
        <v>0</v>
      </c>
      <c r="T99" s="869"/>
      <c r="U99" s="126"/>
      <c r="V99" s="170" t="str">
        <f>IFERROR(S95/S99,"")</f>
        <v/>
      </c>
      <c r="W99" s="104" t="s">
        <v>339</v>
      </c>
      <c r="X99" s="236"/>
      <c r="Y99" s="106">
        <f>S95-S99</f>
        <v>0</v>
      </c>
      <c r="Z99" s="104" t="s">
        <v>352</v>
      </c>
      <c r="AA99" s="207"/>
      <c r="AB99" s="837"/>
      <c r="AC99" s="221"/>
      <c r="AD99" s="409">
        <f>K15</f>
        <v>74.87</v>
      </c>
      <c r="AE99" s="233"/>
      <c r="AF99" s="410">
        <f>AB97-AD99</f>
        <v>9.6199999999999903</v>
      </c>
      <c r="AG99" s="207"/>
      <c r="AH99" s="837"/>
      <c r="AI99" s="288"/>
      <c r="AJ99" s="409">
        <f>L15</f>
        <v>359.18</v>
      </c>
      <c r="AK99" s="233"/>
      <c r="AL99" s="410">
        <f>AH97-AJ99</f>
        <v>47.04000000000002</v>
      </c>
      <c r="AM99" s="211"/>
    </row>
    <row r="100" spans="1:39" ht="45" customHeight="1" x14ac:dyDescent="0.25">
      <c r="A100" s="186"/>
      <c r="B100" s="206"/>
      <c r="C100" s="271"/>
      <c r="D100" s="512"/>
      <c r="E100" s="818"/>
      <c r="F100" s="818"/>
      <c r="G100" s="818"/>
      <c r="H100" s="819"/>
      <c r="I100" s="863" t="s">
        <v>226</v>
      </c>
      <c r="J100" s="863"/>
      <c r="K100" s="863"/>
      <c r="L100" s="272"/>
      <c r="M100" s="864">
        <v>1</v>
      </c>
      <c r="N100" s="865"/>
      <c r="O100" s="126"/>
      <c r="P100" s="866"/>
      <c r="Q100" s="867"/>
      <c r="R100" s="126"/>
      <c r="S100" s="868">
        <f t="shared" si="3"/>
        <v>0</v>
      </c>
      <c r="T100" s="869"/>
      <c r="U100" s="126"/>
      <c r="V100" s="170" t="str">
        <f>IFERROR(S95/S100,"")</f>
        <v/>
      </c>
      <c r="W100" s="104" t="s">
        <v>340</v>
      </c>
      <c r="X100" s="236"/>
      <c r="Y100" s="106">
        <f>S95-S100</f>
        <v>0</v>
      </c>
      <c r="Z100" s="104" t="s">
        <v>353</v>
      </c>
      <c r="AA100" s="186"/>
      <c r="AB100" s="837"/>
      <c r="AC100" s="221"/>
      <c r="AD100" s="411">
        <f>N15</f>
        <v>74.87</v>
      </c>
      <c r="AE100" s="272"/>
      <c r="AF100" s="410">
        <f>AB97-AD100</f>
        <v>9.6199999999999903</v>
      </c>
      <c r="AG100" s="207"/>
      <c r="AH100" s="837"/>
      <c r="AI100" s="288"/>
      <c r="AJ100" s="411">
        <f>5*N15</f>
        <v>374.35</v>
      </c>
      <c r="AK100" s="272"/>
      <c r="AL100" s="410">
        <f>AH97-AJ100</f>
        <v>31.870000000000005</v>
      </c>
      <c r="AM100" s="211"/>
    </row>
    <row r="101" spans="1:39" ht="45" customHeight="1" x14ac:dyDescent="0.25">
      <c r="A101" s="186"/>
      <c r="B101" s="206"/>
      <c r="C101" s="271"/>
      <c r="D101" s="512"/>
      <c r="E101" s="818"/>
      <c r="F101" s="818"/>
      <c r="G101" s="818"/>
      <c r="H101" s="819"/>
      <c r="I101" s="874" t="s">
        <v>227</v>
      </c>
      <c r="J101" s="874"/>
      <c r="K101" s="874"/>
      <c r="L101" s="272"/>
      <c r="M101" s="898">
        <v>1</v>
      </c>
      <c r="N101" s="899"/>
      <c r="O101" s="126"/>
      <c r="P101" s="894"/>
      <c r="Q101" s="895"/>
      <c r="R101" s="126"/>
      <c r="S101" s="896">
        <f t="shared" si="3"/>
        <v>0</v>
      </c>
      <c r="T101" s="897"/>
      <c r="U101" s="126"/>
      <c r="V101" s="171" t="str">
        <f>IFERROR(S95/S101,"")</f>
        <v/>
      </c>
      <c r="W101" s="98" t="s">
        <v>341</v>
      </c>
      <c r="X101" s="236"/>
      <c r="Y101" s="107">
        <f>S95-S101</f>
        <v>0</v>
      </c>
      <c r="Z101" s="98" t="s">
        <v>354</v>
      </c>
      <c r="AA101" s="186"/>
      <c r="AB101" s="838"/>
      <c r="AC101" s="221"/>
      <c r="AD101" s="412">
        <f>P15</f>
        <v>72.180000000000007</v>
      </c>
      <c r="AE101" s="272"/>
      <c r="AF101" s="413">
        <f>AB97-AD101</f>
        <v>12.309999999999988</v>
      </c>
      <c r="AG101" s="207"/>
      <c r="AH101" s="838"/>
      <c r="AI101" s="288"/>
      <c r="AJ101" s="412">
        <f>S15</f>
        <v>346.01</v>
      </c>
      <c r="AK101" s="272"/>
      <c r="AL101" s="413">
        <f>AH97-AJ101</f>
        <v>60.210000000000036</v>
      </c>
      <c r="AM101" s="211"/>
    </row>
    <row r="102" spans="1:39" ht="15" customHeight="1" x14ac:dyDescent="0.25">
      <c r="A102" s="186"/>
      <c r="B102" s="206"/>
      <c r="C102" s="233"/>
      <c r="D102" s="272"/>
      <c r="E102" s="233"/>
      <c r="F102" s="233"/>
      <c r="G102" s="272"/>
      <c r="H102" s="272"/>
      <c r="I102" s="233"/>
      <c r="J102" s="233"/>
      <c r="K102" s="233"/>
      <c r="L102" s="272"/>
      <c r="M102" s="184"/>
      <c r="N102" s="184"/>
      <c r="O102" s="126"/>
      <c r="P102" s="184"/>
      <c r="Q102" s="184"/>
      <c r="R102" s="126"/>
      <c r="S102" s="184"/>
      <c r="T102" s="184"/>
      <c r="U102" s="126"/>
      <c r="V102" s="236"/>
      <c r="W102" s="236"/>
      <c r="X102" s="236"/>
      <c r="Y102" s="292"/>
      <c r="Z102" s="292"/>
      <c r="AA102" s="186"/>
      <c r="AB102" s="126"/>
      <c r="AC102" s="126"/>
      <c r="AD102" s="126"/>
      <c r="AE102" s="126"/>
      <c r="AF102" s="126"/>
      <c r="AG102" s="207"/>
      <c r="AH102" s="210"/>
      <c r="AI102" s="222"/>
      <c r="AJ102" s="210"/>
      <c r="AK102" s="210"/>
      <c r="AL102" s="210"/>
      <c r="AM102" s="211"/>
    </row>
    <row r="103" spans="1:39" ht="88.5" customHeight="1" x14ac:dyDescent="0.25">
      <c r="A103" s="186"/>
      <c r="B103" s="206"/>
      <c r="C103" s="233"/>
      <c r="D103" s="272"/>
      <c r="E103" s="233"/>
      <c r="F103" s="233"/>
      <c r="G103" s="272"/>
      <c r="H103" s="272"/>
      <c r="I103" s="233"/>
      <c r="J103" s="233"/>
      <c r="K103" s="233"/>
      <c r="L103" s="272"/>
      <c r="M103" s="184"/>
      <c r="N103" s="184"/>
      <c r="O103" s="126"/>
      <c r="P103" s="184"/>
      <c r="Q103" s="184"/>
      <c r="R103" s="126"/>
      <c r="S103" s="184"/>
      <c r="T103" s="184"/>
      <c r="U103" s="126"/>
      <c r="V103" s="682"/>
      <c r="W103" s="682"/>
      <c r="X103" s="236"/>
      <c r="Y103" s="683"/>
      <c r="Z103" s="683"/>
      <c r="AA103" s="207"/>
      <c r="AB103" s="834" t="s">
        <v>358</v>
      </c>
      <c r="AC103" s="835"/>
      <c r="AD103" s="836"/>
      <c r="AE103" s="126"/>
      <c r="AF103" s="181">
        <f>L25</f>
        <v>96.37</v>
      </c>
      <c r="AG103" s="207"/>
      <c r="AH103" s="834" t="s">
        <v>357</v>
      </c>
      <c r="AI103" s="835"/>
      <c r="AJ103" s="836"/>
      <c r="AK103" s="126"/>
      <c r="AL103" s="181">
        <f>5*L25</f>
        <v>481.85</v>
      </c>
      <c r="AM103" s="211"/>
    </row>
    <row r="104" spans="1:39" ht="15.75" customHeight="1" x14ac:dyDescent="0.25">
      <c r="A104" s="186"/>
      <c r="B104" s="206"/>
      <c r="C104" s="233"/>
      <c r="D104" s="272"/>
      <c r="E104" s="233"/>
      <c r="F104" s="233"/>
      <c r="G104" s="272"/>
      <c r="H104" s="272"/>
      <c r="I104" s="233"/>
      <c r="J104" s="233"/>
      <c r="K104" s="233"/>
      <c r="L104" s="272"/>
      <c r="M104" s="184"/>
      <c r="N104" s="184"/>
      <c r="O104" s="126"/>
      <c r="P104" s="184"/>
      <c r="Q104" s="184"/>
      <c r="R104" s="126"/>
      <c r="S104" s="184"/>
      <c r="T104" s="184"/>
      <c r="U104" s="126"/>
      <c r="V104" s="241"/>
      <c r="W104" s="241"/>
      <c r="X104" s="236"/>
      <c r="Y104" s="243"/>
      <c r="Z104" s="243"/>
      <c r="AA104" s="207"/>
      <c r="AB104" s="126"/>
      <c r="AC104" s="126"/>
      <c r="AD104" s="126"/>
      <c r="AE104" s="126"/>
      <c r="AF104" s="272"/>
      <c r="AG104" s="207"/>
      <c r="AH104" s="210"/>
      <c r="AI104" s="222"/>
      <c r="AJ104" s="210"/>
      <c r="AK104" s="210"/>
      <c r="AL104" s="210"/>
      <c r="AM104" s="211"/>
    </row>
    <row r="105" spans="1:39" ht="15.75" customHeight="1" x14ac:dyDescent="0.25">
      <c r="A105" s="186"/>
      <c r="B105" s="206"/>
      <c r="C105" s="233"/>
      <c r="D105" s="272"/>
      <c r="E105" s="233"/>
      <c r="F105" s="233"/>
      <c r="G105" s="272"/>
      <c r="H105" s="272"/>
      <c r="I105" s="233"/>
      <c r="J105" s="233"/>
      <c r="K105" s="233"/>
      <c r="L105" s="272"/>
      <c r="M105" s="184"/>
      <c r="N105" s="184"/>
      <c r="O105" s="126"/>
      <c r="P105" s="184"/>
      <c r="Q105" s="184"/>
      <c r="R105" s="126"/>
      <c r="S105" s="184"/>
      <c r="T105" s="184"/>
      <c r="U105" s="126"/>
      <c r="V105" s="241"/>
      <c r="W105" s="241"/>
      <c r="X105" s="236"/>
      <c r="Y105" s="243"/>
      <c r="Z105" s="243"/>
      <c r="AA105" s="207"/>
      <c r="AB105" s="126"/>
      <c r="AC105" s="126"/>
      <c r="AD105" s="126"/>
      <c r="AE105" s="126"/>
      <c r="AF105" s="272"/>
      <c r="AG105" s="207"/>
      <c r="AH105" s="210"/>
      <c r="AI105" s="222"/>
      <c r="AJ105" s="210"/>
      <c r="AK105" s="210"/>
      <c r="AL105" s="210"/>
      <c r="AM105" s="211"/>
    </row>
    <row r="106" spans="1:39" ht="15.75" customHeight="1" x14ac:dyDescent="0.25">
      <c r="A106" s="186"/>
      <c r="B106" s="206"/>
      <c r="C106" s="233"/>
      <c r="D106" s="272"/>
      <c r="E106" s="233"/>
      <c r="F106" s="233"/>
      <c r="G106" s="272"/>
      <c r="H106" s="272"/>
      <c r="I106" s="233"/>
      <c r="J106" s="233"/>
      <c r="K106" s="233"/>
      <c r="L106" s="272"/>
      <c r="M106" s="184"/>
      <c r="N106" s="184"/>
      <c r="O106" s="126"/>
      <c r="P106" s="184"/>
      <c r="Q106" s="184"/>
      <c r="R106" s="126"/>
      <c r="S106" s="184"/>
      <c r="T106" s="184"/>
      <c r="U106" s="126"/>
      <c r="V106" s="241"/>
      <c r="W106" s="241"/>
      <c r="X106" s="236"/>
      <c r="Y106" s="243"/>
      <c r="Z106" s="243"/>
      <c r="AA106" s="207"/>
      <c r="AB106" s="126"/>
      <c r="AC106" s="126"/>
      <c r="AD106" s="126"/>
      <c r="AE106" s="126"/>
      <c r="AF106" s="272"/>
      <c r="AG106" s="207"/>
      <c r="AH106" s="210"/>
      <c r="AI106" s="222"/>
      <c r="AJ106" s="210"/>
      <c r="AK106" s="210"/>
      <c r="AL106" s="210"/>
      <c r="AM106" s="211"/>
    </row>
    <row r="107" spans="1:39" ht="15.75" customHeight="1" x14ac:dyDescent="0.25">
      <c r="A107" s="186"/>
      <c r="B107" s="206"/>
      <c r="C107" s="900" t="s">
        <v>356</v>
      </c>
      <c r="D107" s="900"/>
      <c r="E107" s="900"/>
      <c r="F107" s="900"/>
      <c r="G107" s="900"/>
      <c r="H107" s="900"/>
      <c r="I107" s="900"/>
      <c r="J107" s="900"/>
      <c r="K107" s="900"/>
      <c r="L107" s="900"/>
      <c r="M107" s="900"/>
      <c r="N107" s="415"/>
      <c r="O107" s="416"/>
      <c r="P107" s="207"/>
      <c r="Q107" s="207"/>
      <c r="R107" s="186"/>
      <c r="S107" s="207"/>
      <c r="T107" s="207"/>
      <c r="U107" s="186"/>
      <c r="V107" s="207"/>
      <c r="W107" s="207"/>
      <c r="X107" s="186"/>
      <c r="Y107" s="207"/>
      <c r="Z107" s="207"/>
      <c r="AA107" s="207"/>
      <c r="AB107" s="278"/>
      <c r="AC107" s="278"/>
      <c r="AD107" s="278"/>
      <c r="AE107" s="278"/>
      <c r="AF107" s="278"/>
      <c r="AG107" s="207"/>
      <c r="AH107" s="210"/>
      <c r="AI107" s="222"/>
      <c r="AJ107" s="210"/>
      <c r="AK107" s="210"/>
      <c r="AL107" s="210"/>
      <c r="AM107" s="211"/>
    </row>
    <row r="108" spans="1:39" ht="15.75" customHeight="1" x14ac:dyDescent="0.25">
      <c r="A108" s="186"/>
      <c r="B108" s="206"/>
      <c r="C108" s="207"/>
      <c r="D108" s="186"/>
      <c r="E108" s="207"/>
      <c r="F108" s="207"/>
      <c r="G108" s="186"/>
      <c r="H108" s="186"/>
      <c r="I108" s="207"/>
      <c r="J108" s="207"/>
      <c r="K108" s="207"/>
      <c r="L108" s="186"/>
      <c r="M108" s="207"/>
      <c r="N108" s="207"/>
      <c r="O108" s="186"/>
      <c r="P108" s="207"/>
      <c r="Q108" s="207"/>
      <c r="R108" s="186"/>
      <c r="S108" s="207"/>
      <c r="T108" s="207"/>
      <c r="U108" s="186"/>
      <c r="V108" s="207"/>
      <c r="W108" s="207"/>
      <c r="X108" s="186"/>
      <c r="Y108" s="207"/>
      <c r="Z108" s="207"/>
      <c r="AA108" s="207"/>
      <c r="AB108" s="207"/>
      <c r="AC108" s="207"/>
      <c r="AD108" s="207"/>
      <c r="AE108" s="207"/>
      <c r="AF108" s="207"/>
      <c r="AG108" s="207"/>
      <c r="AH108" s="210"/>
      <c r="AI108" s="222"/>
      <c r="AJ108" s="210"/>
      <c r="AK108" s="210"/>
      <c r="AL108" s="210"/>
      <c r="AM108" s="211"/>
    </row>
    <row r="109" spans="1:39" ht="15.75" customHeight="1" x14ac:dyDescent="0.25">
      <c r="A109" s="186"/>
      <c r="B109" s="206"/>
      <c r="C109" s="417">
        <v>100</v>
      </c>
      <c r="D109" s="296"/>
      <c r="E109" s="207"/>
      <c r="F109" s="207"/>
      <c r="G109" s="186"/>
      <c r="H109" s="186"/>
      <c r="I109" s="207"/>
      <c r="J109" s="207"/>
      <c r="K109" s="207"/>
      <c r="L109" s="186"/>
      <c r="M109" s="642" t="s">
        <v>347</v>
      </c>
      <c r="N109" s="642"/>
      <c r="O109" s="283"/>
      <c r="P109" s="720" t="s">
        <v>234</v>
      </c>
      <c r="Q109" s="721"/>
      <c r="R109" s="283"/>
      <c r="S109" s="720" t="s">
        <v>336</v>
      </c>
      <c r="T109" s="739"/>
      <c r="U109" s="220"/>
      <c r="V109" s="720" t="s">
        <v>413</v>
      </c>
      <c r="W109" s="739"/>
      <c r="X109" s="220"/>
      <c r="Y109" s="720" t="s">
        <v>335</v>
      </c>
      <c r="Z109" s="739"/>
      <c r="AA109" s="207"/>
      <c r="AB109" s="720" t="s">
        <v>167</v>
      </c>
      <c r="AC109" s="739"/>
      <c r="AD109" s="739"/>
      <c r="AE109" s="739"/>
      <c r="AF109" s="739"/>
      <c r="AG109" s="207"/>
      <c r="AH109" s="720" t="s">
        <v>666</v>
      </c>
      <c r="AI109" s="739"/>
      <c r="AJ109" s="739"/>
      <c r="AK109" s="739"/>
      <c r="AL109" s="739"/>
      <c r="AM109" s="211"/>
    </row>
    <row r="110" spans="1:39" ht="35.1" customHeight="1" x14ac:dyDescent="0.25">
      <c r="A110" s="186"/>
      <c r="B110" s="206"/>
      <c r="C110" s="207"/>
      <c r="D110" s="186"/>
      <c r="E110" s="207"/>
      <c r="F110" s="207"/>
      <c r="G110" s="186"/>
      <c r="H110" s="186"/>
      <c r="I110" s="207"/>
      <c r="J110" s="207"/>
      <c r="K110" s="207"/>
      <c r="L110" s="186"/>
      <c r="M110" s="642"/>
      <c r="N110" s="642"/>
      <c r="O110" s="283"/>
      <c r="P110" s="722"/>
      <c r="Q110" s="723"/>
      <c r="R110" s="283"/>
      <c r="S110" s="722"/>
      <c r="T110" s="740"/>
      <c r="U110" s="220"/>
      <c r="V110" s="722"/>
      <c r="W110" s="740"/>
      <c r="X110" s="220"/>
      <c r="Y110" s="722"/>
      <c r="Z110" s="740"/>
      <c r="AA110" s="207"/>
      <c r="AB110" s="722"/>
      <c r="AC110" s="740"/>
      <c r="AD110" s="740"/>
      <c r="AE110" s="740"/>
      <c r="AF110" s="740"/>
      <c r="AG110" s="207"/>
      <c r="AH110" s="722" t="s">
        <v>168</v>
      </c>
      <c r="AI110" s="740"/>
      <c r="AJ110" s="740"/>
      <c r="AK110" s="740"/>
      <c r="AL110" s="740"/>
      <c r="AM110" s="211"/>
    </row>
    <row r="111" spans="1:39" ht="5.0999999999999996" customHeight="1" x14ac:dyDescent="0.25">
      <c r="A111" s="186"/>
      <c r="B111" s="206"/>
      <c r="C111" s="207"/>
      <c r="D111" s="186"/>
      <c r="E111" s="207"/>
      <c r="F111" s="207"/>
      <c r="G111" s="186"/>
      <c r="H111" s="186"/>
      <c r="I111" s="207"/>
      <c r="J111" s="207"/>
      <c r="K111" s="207"/>
      <c r="L111" s="186"/>
      <c r="M111" s="233"/>
      <c r="N111" s="233"/>
      <c r="O111" s="272"/>
      <c r="P111" s="233"/>
      <c r="Q111" s="233"/>
      <c r="R111" s="272"/>
      <c r="S111" s="233"/>
      <c r="T111" s="233"/>
      <c r="U111" s="272"/>
      <c r="V111" s="233"/>
      <c r="W111" s="233"/>
      <c r="X111" s="272"/>
      <c r="Y111" s="221"/>
      <c r="Z111" s="221"/>
      <c r="AA111" s="207"/>
      <c r="AB111" s="285"/>
      <c r="AC111" s="285"/>
      <c r="AD111" s="285"/>
      <c r="AE111" s="285"/>
      <c r="AF111" s="285"/>
      <c r="AG111" s="207"/>
      <c r="AH111" s="285"/>
      <c r="AI111" s="285"/>
      <c r="AJ111" s="285"/>
      <c r="AK111" s="285"/>
      <c r="AL111" s="285"/>
      <c r="AM111" s="211"/>
    </row>
    <row r="112" spans="1:39" ht="45" customHeight="1" x14ac:dyDescent="0.25">
      <c r="A112" s="186"/>
      <c r="B112" s="206"/>
      <c r="C112" s="271"/>
      <c r="D112" s="512"/>
      <c r="E112" s="818" t="s">
        <v>58</v>
      </c>
      <c r="F112" s="818"/>
      <c r="G112" s="818"/>
      <c r="H112" s="819"/>
      <c r="I112" s="646" t="s">
        <v>222</v>
      </c>
      <c r="J112" s="646"/>
      <c r="K112" s="646"/>
      <c r="L112" s="272"/>
      <c r="M112" s="912">
        <v>1</v>
      </c>
      <c r="N112" s="912"/>
      <c r="O112" s="126"/>
      <c r="P112" s="919"/>
      <c r="Q112" s="919"/>
      <c r="R112" s="126"/>
      <c r="S112" s="909">
        <f>(M112*P112)+(M113*P113)</f>
        <v>0</v>
      </c>
      <c r="T112" s="909"/>
      <c r="U112" s="126"/>
      <c r="V112" s="932"/>
      <c r="W112" s="932"/>
      <c r="X112" s="418"/>
      <c r="Y112" s="931"/>
      <c r="Z112" s="931"/>
      <c r="AA112" s="207"/>
      <c r="AB112" s="402" t="s">
        <v>8</v>
      </c>
      <c r="AC112" s="320"/>
      <c r="AD112" s="402" t="s">
        <v>38</v>
      </c>
      <c r="AE112" s="320"/>
      <c r="AF112" s="403" t="s">
        <v>52</v>
      </c>
      <c r="AG112" s="207"/>
      <c r="AH112" s="402" t="s">
        <v>8</v>
      </c>
      <c r="AI112" s="320"/>
      <c r="AJ112" s="402" t="s">
        <v>38</v>
      </c>
      <c r="AK112" s="320"/>
      <c r="AL112" s="403" t="s">
        <v>52</v>
      </c>
      <c r="AM112" s="211"/>
    </row>
    <row r="113" spans="1:39" ht="45" customHeight="1" x14ac:dyDescent="0.25">
      <c r="A113" s="186"/>
      <c r="B113" s="206"/>
      <c r="C113" s="271"/>
      <c r="D113" s="512"/>
      <c r="E113" s="818"/>
      <c r="F113" s="818"/>
      <c r="G113" s="818"/>
      <c r="H113" s="819"/>
      <c r="I113" s="646" t="s">
        <v>228</v>
      </c>
      <c r="J113" s="646"/>
      <c r="K113" s="646"/>
      <c r="L113" s="272"/>
      <c r="M113" s="624">
        <v>1</v>
      </c>
      <c r="N113" s="624"/>
      <c r="O113" s="126"/>
      <c r="P113" s="908"/>
      <c r="Q113" s="908"/>
      <c r="R113" s="126"/>
      <c r="S113" s="926"/>
      <c r="T113" s="926"/>
      <c r="U113" s="419">
        <f>S112+S113</f>
        <v>0</v>
      </c>
      <c r="V113" s="910"/>
      <c r="W113" s="910"/>
      <c r="X113" s="196"/>
      <c r="Y113" s="901"/>
      <c r="Z113" s="901"/>
      <c r="AA113" s="207"/>
      <c r="AB113" s="837">
        <f>E15+E16</f>
        <v>218.05</v>
      </c>
      <c r="AC113" s="221"/>
      <c r="AD113" s="420"/>
      <c r="AE113" s="288"/>
      <c r="AF113" s="420"/>
      <c r="AG113" s="207"/>
      <c r="AH113" s="837">
        <f>G15+G16</f>
        <v>1045.24</v>
      </c>
      <c r="AI113" s="221"/>
      <c r="AJ113" s="420"/>
      <c r="AK113" s="288"/>
      <c r="AL113" s="420"/>
      <c r="AM113" s="211"/>
    </row>
    <row r="114" spans="1:39" ht="45" customHeight="1" x14ac:dyDescent="0.25">
      <c r="A114" s="186"/>
      <c r="B114" s="206"/>
      <c r="C114" s="271"/>
      <c r="D114" s="512"/>
      <c r="E114" s="818"/>
      <c r="F114" s="818"/>
      <c r="G114" s="818"/>
      <c r="H114" s="819"/>
      <c r="I114" s="874" t="s">
        <v>223</v>
      </c>
      <c r="J114" s="874"/>
      <c r="K114" s="874"/>
      <c r="L114" s="272"/>
      <c r="M114" s="902">
        <v>1</v>
      </c>
      <c r="N114" s="903"/>
      <c r="O114" s="126"/>
      <c r="P114" s="904"/>
      <c r="Q114" s="905"/>
      <c r="R114" s="126"/>
      <c r="S114" s="937">
        <f>(P114*M114)+(M115*P115)</f>
        <v>0</v>
      </c>
      <c r="T114" s="938"/>
      <c r="U114" s="126"/>
      <c r="V114" s="935" t="str">
        <f>IFERROR(S112/S114,"")</f>
        <v/>
      </c>
      <c r="W114" s="892" t="s">
        <v>337</v>
      </c>
      <c r="X114" s="236"/>
      <c r="Y114" s="936">
        <f>(S112+S113)-(S114+S115)</f>
        <v>0</v>
      </c>
      <c r="Z114" s="892" t="s">
        <v>350</v>
      </c>
      <c r="AA114" s="207"/>
      <c r="AB114" s="837"/>
      <c r="AC114" s="221"/>
      <c r="AD114" s="837">
        <f>H15+H16</f>
        <v>193.02</v>
      </c>
      <c r="AE114" s="221"/>
      <c r="AF114" s="831">
        <f>AB113-AD114</f>
        <v>25.03</v>
      </c>
      <c r="AG114" s="207"/>
      <c r="AH114" s="837"/>
      <c r="AI114" s="221"/>
      <c r="AJ114" s="837">
        <f>I15+I16</f>
        <v>927.29</v>
      </c>
      <c r="AK114" s="221"/>
      <c r="AL114" s="831">
        <f>AH113-AJ114</f>
        <v>117.95000000000005</v>
      </c>
      <c r="AM114" s="211"/>
    </row>
    <row r="115" spans="1:39" ht="45" customHeight="1" x14ac:dyDescent="0.25">
      <c r="A115" s="186"/>
      <c r="B115" s="206"/>
      <c r="C115" s="271"/>
      <c r="D115" s="512"/>
      <c r="E115" s="818"/>
      <c r="F115" s="818"/>
      <c r="G115" s="818"/>
      <c r="H115" s="819"/>
      <c r="I115" s="879" t="s">
        <v>229</v>
      </c>
      <c r="J115" s="879"/>
      <c r="K115" s="879"/>
      <c r="L115" s="272"/>
      <c r="M115" s="880">
        <v>1</v>
      </c>
      <c r="N115" s="881"/>
      <c r="O115" s="126"/>
      <c r="P115" s="882"/>
      <c r="Q115" s="883"/>
      <c r="R115" s="126"/>
      <c r="S115" s="922"/>
      <c r="T115" s="923"/>
      <c r="U115" s="126"/>
      <c r="V115" s="925"/>
      <c r="W115" s="891"/>
      <c r="X115" s="421"/>
      <c r="Y115" s="928"/>
      <c r="Z115" s="891"/>
      <c r="AA115" s="207"/>
      <c r="AB115" s="837"/>
      <c r="AC115" s="221"/>
      <c r="AD115" s="839"/>
      <c r="AE115" s="233"/>
      <c r="AF115" s="832"/>
      <c r="AG115" s="207"/>
      <c r="AH115" s="837"/>
      <c r="AI115" s="221"/>
      <c r="AJ115" s="839"/>
      <c r="AK115" s="233"/>
      <c r="AL115" s="832"/>
      <c r="AM115" s="211"/>
    </row>
    <row r="116" spans="1:39" ht="45" customHeight="1" x14ac:dyDescent="0.25">
      <c r="A116" s="186"/>
      <c r="B116" s="206"/>
      <c r="C116" s="271"/>
      <c r="D116" s="512"/>
      <c r="E116" s="818"/>
      <c r="F116" s="818"/>
      <c r="G116" s="818"/>
      <c r="H116" s="819"/>
      <c r="I116" s="874" t="s">
        <v>224</v>
      </c>
      <c r="J116" s="874"/>
      <c r="K116" s="874"/>
      <c r="L116" s="272"/>
      <c r="M116" s="875">
        <v>1</v>
      </c>
      <c r="N116" s="876"/>
      <c r="O116" s="126"/>
      <c r="P116" s="877"/>
      <c r="Q116" s="878"/>
      <c r="R116" s="126"/>
      <c r="S116" s="920">
        <f>(P116*M116)+(P117*M117)</f>
        <v>0</v>
      </c>
      <c r="T116" s="921"/>
      <c r="U116" s="126"/>
      <c r="V116" s="924" t="str">
        <f>IFERROR(S112/S116,"")</f>
        <v/>
      </c>
      <c r="W116" s="890" t="s">
        <v>338</v>
      </c>
      <c r="X116" s="422"/>
      <c r="Y116" s="927">
        <f>(S112+S113)-(S116+S117)</f>
        <v>0</v>
      </c>
      <c r="Z116" s="890" t="s">
        <v>355</v>
      </c>
      <c r="AA116" s="207"/>
      <c r="AB116" s="837"/>
      <c r="AC116" s="221"/>
      <c r="AD116" s="840">
        <f>J15+J16</f>
        <v>193.02</v>
      </c>
      <c r="AE116" s="272"/>
      <c r="AF116" s="832">
        <f>AB113-AD116</f>
        <v>25.03</v>
      </c>
      <c r="AG116" s="207"/>
      <c r="AH116" s="837"/>
      <c r="AI116" s="221"/>
      <c r="AJ116" s="840">
        <f>(5*J15)+(5*J16)</f>
        <v>965.1</v>
      </c>
      <c r="AK116" s="272"/>
      <c r="AL116" s="832">
        <f>AH113-AJ116</f>
        <v>80.139999999999986</v>
      </c>
      <c r="AM116" s="211"/>
    </row>
    <row r="117" spans="1:39" ht="45" customHeight="1" x14ac:dyDescent="0.25">
      <c r="A117" s="186"/>
      <c r="B117" s="206"/>
      <c r="C117" s="271"/>
      <c r="D117" s="512"/>
      <c r="E117" s="818"/>
      <c r="F117" s="818"/>
      <c r="G117" s="818"/>
      <c r="H117" s="819"/>
      <c r="I117" s="879" t="s">
        <v>230</v>
      </c>
      <c r="J117" s="879"/>
      <c r="K117" s="879"/>
      <c r="L117" s="272"/>
      <c r="M117" s="880">
        <v>1</v>
      </c>
      <c r="N117" s="881"/>
      <c r="O117" s="126"/>
      <c r="P117" s="882"/>
      <c r="Q117" s="883"/>
      <c r="R117" s="126"/>
      <c r="S117" s="922"/>
      <c r="T117" s="923"/>
      <c r="U117" s="126"/>
      <c r="V117" s="925"/>
      <c r="W117" s="891"/>
      <c r="X117" s="421"/>
      <c r="Y117" s="928"/>
      <c r="Z117" s="891"/>
      <c r="AA117" s="207"/>
      <c r="AB117" s="837"/>
      <c r="AC117" s="221"/>
      <c r="AD117" s="841"/>
      <c r="AE117" s="272"/>
      <c r="AF117" s="832"/>
      <c r="AG117" s="207"/>
      <c r="AH117" s="837"/>
      <c r="AI117" s="221"/>
      <c r="AJ117" s="841"/>
      <c r="AK117" s="272"/>
      <c r="AL117" s="832"/>
      <c r="AM117" s="211"/>
    </row>
    <row r="118" spans="1:39" ht="45" customHeight="1" x14ac:dyDescent="0.25">
      <c r="A118" s="186"/>
      <c r="B118" s="206"/>
      <c r="C118" s="271"/>
      <c r="D118" s="512"/>
      <c r="E118" s="818"/>
      <c r="F118" s="818"/>
      <c r="G118" s="818"/>
      <c r="H118" s="819"/>
      <c r="I118" s="874" t="s">
        <v>225</v>
      </c>
      <c r="J118" s="874"/>
      <c r="K118" s="874"/>
      <c r="L118" s="272"/>
      <c r="M118" s="913">
        <v>1</v>
      </c>
      <c r="N118" s="914"/>
      <c r="O118" s="126"/>
      <c r="P118" s="888"/>
      <c r="Q118" s="889"/>
      <c r="R118" s="126"/>
      <c r="S118" s="920">
        <f>(M118*P118)+(M119*P119)</f>
        <v>0</v>
      </c>
      <c r="T118" s="921"/>
      <c r="U118" s="126"/>
      <c r="V118" s="924" t="str">
        <f>IFERROR((S112/S118),"")</f>
        <v/>
      </c>
      <c r="W118" s="890" t="s">
        <v>339</v>
      </c>
      <c r="X118" s="423"/>
      <c r="Y118" s="927">
        <f>(S112+S113)-(S118+S119)</f>
        <v>0</v>
      </c>
      <c r="Z118" s="890" t="s">
        <v>352</v>
      </c>
      <c r="AA118" s="207"/>
      <c r="AB118" s="837"/>
      <c r="AC118" s="288"/>
      <c r="AD118" s="870">
        <f>K15+K16</f>
        <v>193.02</v>
      </c>
      <c r="AE118" s="272"/>
      <c r="AF118" s="832">
        <f>AB113-AD118</f>
        <v>25.03</v>
      </c>
      <c r="AG118" s="207"/>
      <c r="AH118" s="837"/>
      <c r="AI118" s="288"/>
      <c r="AJ118" s="870">
        <f>L15+L16</f>
        <v>927.29</v>
      </c>
      <c r="AK118" s="272"/>
      <c r="AL118" s="832">
        <f>AH113-AJ118</f>
        <v>117.95000000000005</v>
      </c>
      <c r="AM118" s="211"/>
    </row>
    <row r="119" spans="1:39" ht="45" customHeight="1" x14ac:dyDescent="0.25">
      <c r="A119" s="186"/>
      <c r="B119" s="206"/>
      <c r="C119" s="271"/>
      <c r="D119" s="512"/>
      <c r="E119" s="818"/>
      <c r="F119" s="818"/>
      <c r="G119" s="818"/>
      <c r="H119" s="819"/>
      <c r="I119" s="879" t="s">
        <v>251</v>
      </c>
      <c r="J119" s="879"/>
      <c r="K119" s="879"/>
      <c r="L119" s="272"/>
      <c r="M119" s="915">
        <v>1</v>
      </c>
      <c r="N119" s="916"/>
      <c r="O119" s="126"/>
      <c r="P119" s="917"/>
      <c r="Q119" s="918"/>
      <c r="R119" s="126"/>
      <c r="S119" s="922"/>
      <c r="T119" s="923"/>
      <c r="U119" s="126"/>
      <c r="V119" s="925"/>
      <c r="W119" s="891"/>
      <c r="X119" s="424"/>
      <c r="Y119" s="928"/>
      <c r="Z119" s="891"/>
      <c r="AA119" s="207"/>
      <c r="AB119" s="837"/>
      <c r="AC119" s="288"/>
      <c r="AD119" s="871"/>
      <c r="AE119" s="272"/>
      <c r="AF119" s="832"/>
      <c r="AG119" s="207"/>
      <c r="AH119" s="837"/>
      <c r="AI119" s="288"/>
      <c r="AJ119" s="871"/>
      <c r="AK119" s="272"/>
      <c r="AL119" s="832"/>
      <c r="AM119" s="211"/>
    </row>
    <row r="120" spans="1:39" ht="45" customHeight="1" x14ac:dyDescent="0.25">
      <c r="A120" s="186"/>
      <c r="B120" s="206"/>
      <c r="C120" s="271"/>
      <c r="D120" s="512"/>
      <c r="E120" s="818"/>
      <c r="F120" s="818"/>
      <c r="G120" s="818"/>
      <c r="H120" s="819"/>
      <c r="I120" s="874" t="s">
        <v>226</v>
      </c>
      <c r="J120" s="874"/>
      <c r="K120" s="874"/>
      <c r="L120" s="272"/>
      <c r="M120" s="884">
        <v>1</v>
      </c>
      <c r="N120" s="885"/>
      <c r="O120" s="126"/>
      <c r="P120" s="886"/>
      <c r="Q120" s="887"/>
      <c r="R120" s="126"/>
      <c r="S120" s="920">
        <f>(P120*M120)+(P121*M121)</f>
        <v>0</v>
      </c>
      <c r="T120" s="921"/>
      <c r="U120" s="126"/>
      <c r="V120" s="924" t="str">
        <f>IFERROR(S112/S120,"")</f>
        <v/>
      </c>
      <c r="W120" s="890" t="s">
        <v>340</v>
      </c>
      <c r="X120" s="236"/>
      <c r="Y120" s="927">
        <f>(S112+S113)-(S120+S121)</f>
        <v>0</v>
      </c>
      <c r="Z120" s="890" t="s">
        <v>353</v>
      </c>
      <c r="AA120" s="186"/>
      <c r="AB120" s="837"/>
      <c r="AC120" s="288"/>
      <c r="AD120" s="872">
        <f>N15+N16</f>
        <v>193.02</v>
      </c>
      <c r="AE120" s="272"/>
      <c r="AF120" s="832">
        <f>AB113-AD120</f>
        <v>25.03</v>
      </c>
      <c r="AG120" s="207"/>
      <c r="AH120" s="837"/>
      <c r="AI120" s="288"/>
      <c r="AJ120" s="872">
        <f>(5*N15)+(5*N16)</f>
        <v>965.1</v>
      </c>
      <c r="AK120" s="272"/>
      <c r="AL120" s="832">
        <f>AH113-AJ120</f>
        <v>80.139999999999986</v>
      </c>
      <c r="AM120" s="211"/>
    </row>
    <row r="121" spans="1:39" ht="45" customHeight="1" x14ac:dyDescent="0.25">
      <c r="A121" s="186"/>
      <c r="B121" s="206"/>
      <c r="C121" s="271"/>
      <c r="D121" s="512"/>
      <c r="E121" s="818"/>
      <c r="F121" s="818"/>
      <c r="G121" s="818"/>
      <c r="H121" s="819"/>
      <c r="I121" s="879" t="s">
        <v>232</v>
      </c>
      <c r="J121" s="879"/>
      <c r="K121" s="879"/>
      <c r="L121" s="272"/>
      <c r="M121" s="880">
        <v>1</v>
      </c>
      <c r="N121" s="881"/>
      <c r="O121" s="126"/>
      <c r="P121" s="882"/>
      <c r="Q121" s="883"/>
      <c r="R121" s="126"/>
      <c r="S121" s="922"/>
      <c r="T121" s="923"/>
      <c r="U121" s="126"/>
      <c r="V121" s="925"/>
      <c r="W121" s="891"/>
      <c r="X121" s="421"/>
      <c r="Y121" s="928"/>
      <c r="Z121" s="891"/>
      <c r="AA121" s="186"/>
      <c r="AB121" s="837"/>
      <c r="AC121" s="288"/>
      <c r="AD121" s="839"/>
      <c r="AE121" s="272"/>
      <c r="AF121" s="832"/>
      <c r="AG121" s="207"/>
      <c r="AH121" s="837"/>
      <c r="AI121" s="288"/>
      <c r="AJ121" s="839"/>
      <c r="AK121" s="272"/>
      <c r="AL121" s="832"/>
      <c r="AM121" s="211"/>
    </row>
    <row r="122" spans="1:39" ht="45" customHeight="1" x14ac:dyDescent="0.25">
      <c r="A122" s="186"/>
      <c r="B122" s="206"/>
      <c r="C122" s="271"/>
      <c r="D122" s="512"/>
      <c r="E122" s="818"/>
      <c r="F122" s="818"/>
      <c r="G122" s="818"/>
      <c r="H122" s="819"/>
      <c r="I122" s="874" t="s">
        <v>227</v>
      </c>
      <c r="J122" s="874"/>
      <c r="K122" s="874"/>
      <c r="L122" s="272"/>
      <c r="M122" s="884">
        <v>1</v>
      </c>
      <c r="N122" s="885"/>
      <c r="O122" s="126"/>
      <c r="P122" s="886"/>
      <c r="Q122" s="887"/>
      <c r="R122" s="126"/>
      <c r="S122" s="920">
        <f>(P122*M122)+(P123*M123)</f>
        <v>0</v>
      </c>
      <c r="T122" s="921"/>
      <c r="U122" s="126"/>
      <c r="V122" s="924" t="str">
        <f>IFERROR(S112/S122,"")</f>
        <v/>
      </c>
      <c r="W122" s="890" t="s">
        <v>341</v>
      </c>
      <c r="X122" s="236"/>
      <c r="Y122" s="927">
        <f>(S112+S113)-(S122+S123)</f>
        <v>0</v>
      </c>
      <c r="Z122" s="890" t="s">
        <v>354</v>
      </c>
      <c r="AA122" s="186"/>
      <c r="AB122" s="837"/>
      <c r="AC122" s="288"/>
      <c r="AD122" s="870">
        <f>P15+P16</f>
        <v>187.87</v>
      </c>
      <c r="AE122" s="272"/>
      <c r="AF122" s="832">
        <f>AB113-AD122</f>
        <v>30.180000000000007</v>
      </c>
      <c r="AG122" s="207"/>
      <c r="AH122" s="837"/>
      <c r="AI122" s="288"/>
      <c r="AJ122" s="870">
        <f>S15+S16</f>
        <v>902.81</v>
      </c>
      <c r="AK122" s="272"/>
      <c r="AL122" s="832">
        <f>AH113-AJ122</f>
        <v>142.43000000000006</v>
      </c>
      <c r="AM122" s="211"/>
    </row>
    <row r="123" spans="1:39" ht="45" customHeight="1" x14ac:dyDescent="0.25">
      <c r="A123" s="186"/>
      <c r="B123" s="206"/>
      <c r="C123" s="271"/>
      <c r="D123" s="512"/>
      <c r="E123" s="818"/>
      <c r="F123" s="818"/>
      <c r="G123" s="818"/>
      <c r="H123" s="819"/>
      <c r="I123" s="879" t="s">
        <v>233</v>
      </c>
      <c r="J123" s="879"/>
      <c r="K123" s="879"/>
      <c r="L123" s="272"/>
      <c r="M123" s="898">
        <v>1</v>
      </c>
      <c r="N123" s="899"/>
      <c r="O123" s="126"/>
      <c r="P123" s="894"/>
      <c r="Q123" s="895"/>
      <c r="R123" s="126"/>
      <c r="S123" s="929"/>
      <c r="T123" s="930"/>
      <c r="U123" s="126"/>
      <c r="V123" s="925"/>
      <c r="W123" s="891"/>
      <c r="X123" s="236"/>
      <c r="Y123" s="928"/>
      <c r="Z123" s="891"/>
      <c r="AA123" s="186"/>
      <c r="AB123" s="838"/>
      <c r="AC123" s="288"/>
      <c r="AD123" s="873"/>
      <c r="AE123" s="272"/>
      <c r="AF123" s="833"/>
      <c r="AG123" s="207"/>
      <c r="AH123" s="838"/>
      <c r="AI123" s="288"/>
      <c r="AJ123" s="873"/>
      <c r="AK123" s="272"/>
      <c r="AL123" s="833"/>
      <c r="AM123" s="211"/>
    </row>
    <row r="124" spans="1:39" s="240" customFormat="1" ht="15" customHeight="1" x14ac:dyDescent="0.25">
      <c r="A124" s="186"/>
      <c r="B124" s="237"/>
      <c r="C124" s="272"/>
      <c r="D124" s="272"/>
      <c r="E124" s="272"/>
      <c r="F124" s="272"/>
      <c r="G124" s="272"/>
      <c r="H124" s="272"/>
      <c r="I124" s="272"/>
      <c r="J124" s="272"/>
      <c r="K124" s="272"/>
      <c r="L124" s="272"/>
      <c r="M124" s="126"/>
      <c r="N124" s="126"/>
      <c r="O124" s="126"/>
      <c r="P124" s="126"/>
      <c r="Q124" s="126"/>
      <c r="R124" s="126"/>
      <c r="S124" s="126"/>
      <c r="T124" s="126"/>
      <c r="U124" s="126"/>
      <c r="V124" s="236"/>
      <c r="W124" s="236"/>
      <c r="X124" s="236"/>
      <c r="Y124" s="292"/>
      <c r="Z124" s="292"/>
      <c r="AA124" s="186"/>
      <c r="AB124" s="288"/>
      <c r="AC124" s="288"/>
      <c r="AD124" s="272"/>
      <c r="AE124" s="272"/>
      <c r="AF124" s="288"/>
      <c r="AG124" s="186"/>
      <c r="AH124" s="288"/>
      <c r="AI124" s="288"/>
      <c r="AJ124" s="272"/>
      <c r="AK124" s="272"/>
      <c r="AL124" s="288"/>
      <c r="AM124" s="239"/>
    </row>
    <row r="125" spans="1:39" ht="93.75" customHeight="1" x14ac:dyDescent="0.25">
      <c r="A125" s="186"/>
      <c r="B125" s="206"/>
      <c r="C125" s="233"/>
      <c r="D125" s="272"/>
      <c r="E125" s="233"/>
      <c r="F125" s="233"/>
      <c r="G125" s="272"/>
      <c r="H125" s="272"/>
      <c r="I125" s="233"/>
      <c r="J125" s="233"/>
      <c r="K125" s="233"/>
      <c r="L125" s="272"/>
      <c r="M125" s="184"/>
      <c r="N125" s="184"/>
      <c r="O125" s="126"/>
      <c r="P125" s="184"/>
      <c r="Q125" s="184"/>
      <c r="R125" s="126"/>
      <c r="S125" s="184"/>
      <c r="T125" s="184"/>
      <c r="U125" s="126"/>
      <c r="V125" s="682"/>
      <c r="W125" s="682"/>
      <c r="X125" s="236"/>
      <c r="Y125" s="683"/>
      <c r="Z125" s="683"/>
      <c r="AA125" s="207"/>
      <c r="AB125" s="834" t="s">
        <v>358</v>
      </c>
      <c r="AC125" s="835"/>
      <c r="AD125" s="836"/>
      <c r="AE125" s="126"/>
      <c r="AF125" s="181">
        <f>2*L25</f>
        <v>192.74</v>
      </c>
      <c r="AG125" s="207"/>
      <c r="AH125" s="834" t="s">
        <v>357</v>
      </c>
      <c r="AI125" s="835"/>
      <c r="AJ125" s="836"/>
      <c r="AK125" s="126"/>
      <c r="AL125" s="181">
        <f>5*AF125</f>
        <v>963.7</v>
      </c>
      <c r="AM125" s="211"/>
    </row>
    <row r="126" spans="1:39" s="240" customFormat="1" ht="15" customHeight="1" x14ac:dyDescent="0.25">
      <c r="A126" s="186"/>
      <c r="B126" s="237"/>
      <c r="C126" s="272"/>
      <c r="D126" s="272"/>
      <c r="E126" s="272"/>
      <c r="F126" s="272"/>
      <c r="G126" s="272"/>
      <c r="H126" s="272"/>
      <c r="I126" s="272"/>
      <c r="J126" s="272"/>
      <c r="K126" s="272"/>
      <c r="L126" s="272"/>
      <c r="M126" s="126"/>
      <c r="N126" s="126"/>
      <c r="O126" s="126"/>
      <c r="P126" s="126"/>
      <c r="Q126" s="126"/>
      <c r="R126" s="126"/>
      <c r="S126" s="126"/>
      <c r="T126" s="126"/>
      <c r="U126" s="126"/>
      <c r="V126" s="236"/>
      <c r="W126" s="236"/>
      <c r="X126" s="236"/>
      <c r="Y126" s="292"/>
      <c r="Z126" s="292"/>
      <c r="AA126" s="186"/>
      <c r="AB126" s="126"/>
      <c r="AC126" s="126"/>
      <c r="AD126" s="126"/>
      <c r="AE126" s="126"/>
      <c r="AF126" s="272"/>
      <c r="AG126" s="186"/>
      <c r="AH126" s="126"/>
      <c r="AI126" s="126"/>
      <c r="AJ126" s="126"/>
      <c r="AK126" s="126"/>
      <c r="AL126" s="272"/>
      <c r="AM126" s="239"/>
    </row>
    <row r="127" spans="1:39" ht="15.75" thickBot="1" x14ac:dyDescent="0.3">
      <c r="A127" s="186"/>
      <c r="B127" s="244"/>
      <c r="C127" s="245"/>
      <c r="D127" s="246"/>
      <c r="E127" s="245"/>
      <c r="F127" s="245"/>
      <c r="G127" s="246"/>
      <c r="H127" s="246"/>
      <c r="I127" s="245"/>
      <c r="J127" s="245"/>
      <c r="K127" s="245"/>
      <c r="L127" s="246"/>
      <c r="M127" s="83"/>
      <c r="N127" s="83"/>
      <c r="O127" s="84"/>
      <c r="P127" s="83"/>
      <c r="Q127" s="83"/>
      <c r="R127" s="84"/>
      <c r="S127" s="83"/>
      <c r="T127" s="83"/>
      <c r="U127" s="84"/>
      <c r="V127" s="247"/>
      <c r="W127" s="247"/>
      <c r="X127" s="248"/>
      <c r="Y127" s="250"/>
      <c r="Z127" s="250"/>
      <c r="AA127" s="251"/>
      <c r="AB127" s="83"/>
      <c r="AC127" s="83"/>
      <c r="AD127" s="83"/>
      <c r="AE127" s="83"/>
      <c r="AF127" s="83"/>
      <c r="AG127" s="251"/>
      <c r="AH127" s="252"/>
      <c r="AI127" s="414"/>
      <c r="AJ127" s="252"/>
      <c r="AK127" s="252"/>
      <c r="AL127" s="252"/>
      <c r="AM127" s="253"/>
    </row>
    <row r="128" spans="1:39" x14ac:dyDescent="0.25">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26"/>
      <c r="AC128" s="126"/>
      <c r="AD128" s="126"/>
      <c r="AE128" s="126"/>
      <c r="AF128" s="126"/>
      <c r="AG128" s="186"/>
      <c r="AH128" s="210"/>
    </row>
    <row r="129" spans="1:39" x14ac:dyDescent="0.2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26"/>
      <c r="AC129" s="126"/>
      <c r="AD129" s="126"/>
      <c r="AE129" s="126"/>
      <c r="AF129" s="126"/>
      <c r="AG129" s="186"/>
      <c r="AH129" s="210"/>
    </row>
    <row r="130" spans="1:39" ht="15.75" thickBot="1" x14ac:dyDescent="0.3">
      <c r="A130" s="186"/>
      <c r="B130" s="186"/>
      <c r="C130" s="186"/>
      <c r="D130" s="186"/>
      <c r="E130" s="186"/>
      <c r="F130" s="186"/>
      <c r="G130" s="186"/>
      <c r="H130" s="186"/>
      <c r="I130" s="186"/>
      <c r="J130" s="186"/>
      <c r="K130" s="186"/>
      <c r="L130" s="186"/>
      <c r="M130" s="271"/>
      <c r="N130" s="271"/>
      <c r="O130" s="271"/>
      <c r="P130" s="271"/>
      <c r="Q130" s="271"/>
      <c r="R130" s="271"/>
      <c r="S130" s="271"/>
      <c r="T130" s="271"/>
      <c r="U130" s="271"/>
      <c r="V130" s="271"/>
      <c r="W130" s="271"/>
      <c r="X130" s="271"/>
      <c r="Y130" s="286"/>
      <c r="Z130" s="286"/>
      <c r="AA130" s="186"/>
      <c r="AB130" s="126"/>
      <c r="AC130" s="126"/>
      <c r="AD130" s="126"/>
      <c r="AE130" s="126"/>
      <c r="AF130" s="126"/>
      <c r="AG130" s="186"/>
      <c r="AH130" s="210"/>
    </row>
    <row r="131" spans="1:39" ht="24.95" customHeight="1" x14ac:dyDescent="0.25">
      <c r="A131" s="186"/>
      <c r="B131" s="640" t="s">
        <v>59</v>
      </c>
      <c r="C131" s="641"/>
      <c r="D131" s="641"/>
      <c r="E131" s="641"/>
      <c r="F131" s="641"/>
      <c r="G131" s="641"/>
      <c r="H131" s="641"/>
      <c r="I131" s="641"/>
      <c r="J131" s="641"/>
      <c r="K131" s="641"/>
      <c r="L131" s="198"/>
      <c r="M131" s="199"/>
      <c r="N131" s="199"/>
      <c r="O131" s="199"/>
      <c r="P131" s="257"/>
      <c r="Q131" s="257"/>
      <c r="R131" s="257"/>
      <c r="S131" s="258"/>
      <c r="T131" s="258"/>
      <c r="U131" s="259"/>
      <c r="V131" s="258"/>
      <c r="W131" s="258"/>
      <c r="X131" s="259"/>
      <c r="Y131" s="258"/>
      <c r="Z131" s="258"/>
      <c r="AA131" s="258"/>
      <c r="AB131" s="258"/>
      <c r="AC131" s="258"/>
      <c r="AD131" s="258"/>
      <c r="AE131" s="258"/>
      <c r="AF131" s="258"/>
      <c r="AG131" s="258"/>
      <c r="AH131" s="261"/>
      <c r="AI131" s="401"/>
      <c r="AJ131" s="261"/>
      <c r="AK131" s="261"/>
      <c r="AL131" s="261"/>
      <c r="AM131" s="262"/>
    </row>
    <row r="132" spans="1:39" ht="15.75" x14ac:dyDescent="0.25">
      <c r="A132" s="186"/>
      <c r="B132" s="206"/>
      <c r="C132" s="207"/>
      <c r="D132" s="186"/>
      <c r="E132" s="207"/>
      <c r="F132" s="207"/>
      <c r="G132" s="186"/>
      <c r="H132" s="186"/>
      <c r="I132" s="207"/>
      <c r="J132" s="207"/>
      <c r="K132" s="207"/>
      <c r="L132" s="186"/>
      <c r="M132" s="207"/>
      <c r="N132" s="207"/>
      <c r="O132" s="186"/>
      <c r="P132" s="207"/>
      <c r="Q132" s="207"/>
      <c r="R132" s="186"/>
      <c r="S132" s="207"/>
      <c r="T132" s="207"/>
      <c r="U132" s="186"/>
      <c r="V132" s="207"/>
      <c r="W132" s="207"/>
      <c r="X132" s="186"/>
      <c r="Y132" s="207"/>
      <c r="Z132" s="207"/>
      <c r="AA132" s="207"/>
      <c r="AB132" s="278"/>
      <c r="AC132" s="278"/>
      <c r="AD132" s="278"/>
      <c r="AE132" s="278"/>
      <c r="AF132" s="278"/>
      <c r="AG132" s="207"/>
      <c r="AH132" s="210"/>
      <c r="AI132" s="222"/>
      <c r="AJ132" s="210"/>
      <c r="AK132" s="210"/>
      <c r="AL132" s="210"/>
      <c r="AM132" s="211"/>
    </row>
    <row r="133" spans="1:39" x14ac:dyDescent="0.25">
      <c r="A133" s="186"/>
      <c r="B133" s="206"/>
      <c r="C133" s="207"/>
      <c r="D133" s="186"/>
      <c r="E133" s="207"/>
      <c r="F133" s="207"/>
      <c r="G133" s="186"/>
      <c r="H133" s="186"/>
      <c r="I133" s="207"/>
      <c r="J133" s="207"/>
      <c r="K133" s="207"/>
      <c r="L133" s="186"/>
      <c r="M133" s="207"/>
      <c r="N133" s="207"/>
      <c r="O133" s="186"/>
      <c r="P133" s="207"/>
      <c r="Q133" s="207"/>
      <c r="R133" s="186"/>
      <c r="S133" s="207"/>
      <c r="T133" s="207"/>
      <c r="U133" s="186"/>
      <c r="V133" s="207"/>
      <c r="W133" s="207"/>
      <c r="X133" s="186"/>
      <c r="Y133" s="207"/>
      <c r="Z133" s="207"/>
      <c r="AA133" s="207"/>
      <c r="AB133" s="207"/>
      <c r="AC133" s="207"/>
      <c r="AD133" s="207"/>
      <c r="AE133" s="207"/>
      <c r="AF133" s="207"/>
      <c r="AG133" s="207"/>
      <c r="AH133" s="210"/>
      <c r="AI133" s="222"/>
      <c r="AJ133" s="210"/>
      <c r="AK133" s="210"/>
      <c r="AL133" s="210"/>
      <c r="AM133" s="211"/>
    </row>
    <row r="134" spans="1:39" ht="15" customHeight="1" x14ac:dyDescent="0.25">
      <c r="A134" s="186"/>
      <c r="B134" s="206"/>
      <c r="C134" s="417">
        <v>100</v>
      </c>
      <c r="D134" s="296"/>
      <c r="E134" s="207"/>
      <c r="F134" s="207"/>
      <c r="G134" s="186"/>
      <c r="H134" s="186"/>
      <c r="I134" s="207"/>
      <c r="J134" s="207"/>
      <c r="K134" s="207"/>
      <c r="L134" s="186"/>
      <c r="M134" s="642" t="s">
        <v>347</v>
      </c>
      <c r="N134" s="642"/>
      <c r="O134" s="283"/>
      <c r="P134" s="720" t="s">
        <v>234</v>
      </c>
      <c r="Q134" s="721"/>
      <c r="R134" s="283"/>
      <c r="S134" s="720" t="s">
        <v>336</v>
      </c>
      <c r="T134" s="739"/>
      <c r="U134" s="220"/>
      <c r="V134" s="720" t="s">
        <v>413</v>
      </c>
      <c r="W134" s="739"/>
      <c r="X134" s="220"/>
      <c r="Y134" s="720" t="s">
        <v>335</v>
      </c>
      <c r="Z134" s="739"/>
      <c r="AA134" s="207"/>
      <c r="AB134" s="720" t="s">
        <v>167</v>
      </c>
      <c r="AC134" s="739"/>
      <c r="AD134" s="739"/>
      <c r="AE134" s="739"/>
      <c r="AF134" s="739"/>
      <c r="AG134" s="207"/>
      <c r="AH134" s="720" t="s">
        <v>666</v>
      </c>
      <c r="AI134" s="739"/>
      <c r="AJ134" s="739"/>
      <c r="AK134" s="739"/>
      <c r="AL134" s="739"/>
      <c r="AM134" s="211"/>
    </row>
    <row r="135" spans="1:39" ht="35.1" customHeight="1" x14ac:dyDescent="0.25">
      <c r="A135" s="186"/>
      <c r="B135" s="206"/>
      <c r="C135" s="207"/>
      <c r="D135" s="186"/>
      <c r="E135" s="207"/>
      <c r="F135" s="207"/>
      <c r="G135" s="186"/>
      <c r="H135" s="186"/>
      <c r="I135" s="207"/>
      <c r="J135" s="207"/>
      <c r="K135" s="207"/>
      <c r="L135" s="186"/>
      <c r="M135" s="642"/>
      <c r="N135" s="642"/>
      <c r="O135" s="283"/>
      <c r="P135" s="722"/>
      <c r="Q135" s="723"/>
      <c r="R135" s="283"/>
      <c r="S135" s="722"/>
      <c r="T135" s="740"/>
      <c r="U135" s="220"/>
      <c r="V135" s="722"/>
      <c r="W135" s="740"/>
      <c r="X135" s="220"/>
      <c r="Y135" s="722"/>
      <c r="Z135" s="740"/>
      <c r="AA135" s="207"/>
      <c r="AB135" s="722"/>
      <c r="AC135" s="740"/>
      <c r="AD135" s="740"/>
      <c r="AE135" s="740"/>
      <c r="AF135" s="740"/>
      <c r="AG135" s="207"/>
      <c r="AH135" s="722" t="s">
        <v>168</v>
      </c>
      <c r="AI135" s="740"/>
      <c r="AJ135" s="740"/>
      <c r="AK135" s="740"/>
      <c r="AL135" s="740"/>
      <c r="AM135" s="211"/>
    </row>
    <row r="136" spans="1:39" ht="5.0999999999999996" customHeight="1" x14ac:dyDescent="0.25">
      <c r="B136" s="206"/>
      <c r="C136" s="207"/>
      <c r="D136" s="186"/>
      <c r="E136" s="207"/>
      <c r="F136" s="207"/>
      <c r="G136" s="186"/>
      <c r="H136" s="186"/>
      <c r="I136" s="207"/>
      <c r="J136" s="207"/>
      <c r="K136" s="207"/>
      <c r="L136" s="186"/>
      <c r="M136" s="233"/>
      <c r="N136" s="233"/>
      <c r="O136" s="272"/>
      <c r="P136" s="233"/>
      <c r="Q136" s="233"/>
      <c r="R136" s="272"/>
      <c r="S136" s="233"/>
      <c r="T136" s="233"/>
      <c r="U136" s="272"/>
      <c r="V136" s="233"/>
      <c r="W136" s="233"/>
      <c r="X136" s="272"/>
      <c r="Y136" s="221"/>
      <c r="Z136" s="221"/>
      <c r="AA136" s="207"/>
      <c r="AB136" s="285"/>
      <c r="AC136" s="285"/>
      <c r="AD136" s="285"/>
      <c r="AE136" s="285"/>
      <c r="AF136" s="285"/>
      <c r="AG136" s="207"/>
      <c r="AH136" s="285"/>
      <c r="AI136" s="285"/>
      <c r="AJ136" s="285"/>
      <c r="AK136" s="285"/>
      <c r="AL136" s="285"/>
      <c r="AM136" s="211"/>
    </row>
    <row r="137" spans="1:39" ht="45" customHeight="1" x14ac:dyDescent="0.25">
      <c r="B137" s="206"/>
      <c r="C137" s="271"/>
      <c r="D137" s="512"/>
      <c r="E137" s="818" t="s">
        <v>58</v>
      </c>
      <c r="F137" s="818"/>
      <c r="G137" s="818"/>
      <c r="H137" s="819"/>
      <c r="I137" s="646" t="s">
        <v>222</v>
      </c>
      <c r="J137" s="646"/>
      <c r="K137" s="646"/>
      <c r="L137" s="272"/>
      <c r="M137" s="912">
        <v>1</v>
      </c>
      <c r="N137" s="912"/>
      <c r="O137" s="126"/>
      <c r="P137" s="919"/>
      <c r="Q137" s="919"/>
      <c r="R137" s="126"/>
      <c r="S137" s="909">
        <f>P137+P138</f>
        <v>0</v>
      </c>
      <c r="T137" s="909"/>
      <c r="U137" s="126"/>
      <c r="V137" s="910"/>
      <c r="W137" s="910"/>
      <c r="X137" s="418"/>
      <c r="Y137" s="901"/>
      <c r="Z137" s="901"/>
      <c r="AA137" s="207"/>
      <c r="AB137" s="402" t="s">
        <v>8</v>
      </c>
      <c r="AC137" s="320"/>
      <c r="AD137" s="402" t="s">
        <v>38</v>
      </c>
      <c r="AE137" s="320"/>
      <c r="AF137" s="403" t="s">
        <v>52</v>
      </c>
      <c r="AG137" s="207"/>
      <c r="AH137" s="402" t="s">
        <v>8</v>
      </c>
      <c r="AI137" s="320"/>
      <c r="AJ137" s="402" t="s">
        <v>38</v>
      </c>
      <c r="AK137" s="320"/>
      <c r="AL137" s="403" t="s">
        <v>52</v>
      </c>
      <c r="AM137" s="211"/>
    </row>
    <row r="138" spans="1:39" ht="45" customHeight="1" x14ac:dyDescent="0.25">
      <c r="B138" s="206"/>
      <c r="C138" s="271"/>
      <c r="D138" s="512"/>
      <c r="E138" s="818"/>
      <c r="F138" s="818"/>
      <c r="G138" s="818"/>
      <c r="H138" s="819"/>
      <c r="I138" s="646" t="s">
        <v>228</v>
      </c>
      <c r="J138" s="646"/>
      <c r="K138" s="646"/>
      <c r="L138" s="272"/>
      <c r="M138" s="624">
        <v>1</v>
      </c>
      <c r="N138" s="624"/>
      <c r="O138" s="126"/>
      <c r="P138" s="908"/>
      <c r="Q138" s="908"/>
      <c r="R138" s="126"/>
      <c r="S138" s="926"/>
      <c r="T138" s="926"/>
      <c r="U138" s="419">
        <f>S137+S138</f>
        <v>0</v>
      </c>
      <c r="V138" s="933"/>
      <c r="W138" s="933"/>
      <c r="X138" s="196"/>
      <c r="Y138" s="934"/>
      <c r="Z138" s="934"/>
      <c r="AA138" s="207"/>
      <c r="AB138" s="837">
        <f>E15+E16</f>
        <v>218.05</v>
      </c>
      <c r="AC138" s="221"/>
      <c r="AD138" s="420"/>
      <c r="AE138" s="288"/>
      <c r="AF138" s="420"/>
      <c r="AG138" s="207"/>
      <c r="AH138" s="837">
        <f>G15+G16</f>
        <v>1045.24</v>
      </c>
      <c r="AI138" s="221"/>
      <c r="AJ138" s="420"/>
      <c r="AK138" s="288"/>
      <c r="AL138" s="420"/>
      <c r="AM138" s="211"/>
    </row>
    <row r="139" spans="1:39" ht="45" customHeight="1" x14ac:dyDescent="0.25">
      <c r="B139" s="206"/>
      <c r="C139" s="271"/>
      <c r="D139" s="512"/>
      <c r="E139" s="818"/>
      <c r="F139" s="818"/>
      <c r="G139" s="818"/>
      <c r="H139" s="819"/>
      <c r="I139" s="874" t="s">
        <v>223</v>
      </c>
      <c r="J139" s="874"/>
      <c r="K139" s="874"/>
      <c r="L139" s="272"/>
      <c r="M139" s="902">
        <v>1</v>
      </c>
      <c r="N139" s="903"/>
      <c r="O139" s="126"/>
      <c r="P139" s="904"/>
      <c r="Q139" s="905"/>
      <c r="R139" s="126"/>
      <c r="S139" s="937">
        <f>P139+P140</f>
        <v>0</v>
      </c>
      <c r="T139" s="938"/>
      <c r="U139" s="126"/>
      <c r="V139" s="935" t="str">
        <f>IFERROR(S137/S139,"")</f>
        <v/>
      </c>
      <c r="W139" s="892" t="s">
        <v>337</v>
      </c>
      <c r="X139" s="236"/>
      <c r="Y139" s="936">
        <f>(S137+S138)-(S139+S140)</f>
        <v>0</v>
      </c>
      <c r="Z139" s="892" t="s">
        <v>350</v>
      </c>
      <c r="AA139" s="207"/>
      <c r="AB139" s="837"/>
      <c r="AC139" s="221"/>
      <c r="AD139" s="837">
        <f>H15+H16</f>
        <v>193.02</v>
      </c>
      <c r="AE139" s="221"/>
      <c r="AF139" s="831">
        <f>AB138-AD139</f>
        <v>25.03</v>
      </c>
      <c r="AG139" s="207"/>
      <c r="AH139" s="837"/>
      <c r="AI139" s="221"/>
      <c r="AJ139" s="837">
        <f>I15+I16</f>
        <v>927.29</v>
      </c>
      <c r="AK139" s="221"/>
      <c r="AL139" s="831">
        <f>AH138-AJ139</f>
        <v>117.95000000000005</v>
      </c>
      <c r="AM139" s="211"/>
    </row>
    <row r="140" spans="1:39" ht="45" customHeight="1" x14ac:dyDescent="0.25">
      <c r="B140" s="206"/>
      <c r="C140" s="271"/>
      <c r="D140" s="512"/>
      <c r="E140" s="818"/>
      <c r="F140" s="818"/>
      <c r="G140" s="818"/>
      <c r="H140" s="819"/>
      <c r="I140" s="879" t="s">
        <v>229</v>
      </c>
      <c r="J140" s="879"/>
      <c r="K140" s="879"/>
      <c r="L140" s="272"/>
      <c r="M140" s="880">
        <v>1</v>
      </c>
      <c r="N140" s="881"/>
      <c r="O140" s="126"/>
      <c r="P140" s="882"/>
      <c r="Q140" s="883"/>
      <c r="R140" s="126"/>
      <c r="S140" s="922"/>
      <c r="T140" s="923"/>
      <c r="U140" s="126"/>
      <c r="V140" s="925"/>
      <c r="W140" s="891"/>
      <c r="X140" s="421"/>
      <c r="Y140" s="928"/>
      <c r="Z140" s="891"/>
      <c r="AA140" s="207"/>
      <c r="AB140" s="837"/>
      <c r="AC140" s="221"/>
      <c r="AD140" s="839"/>
      <c r="AE140" s="233"/>
      <c r="AF140" s="832"/>
      <c r="AG140" s="207"/>
      <c r="AH140" s="837"/>
      <c r="AI140" s="221"/>
      <c r="AJ140" s="839"/>
      <c r="AK140" s="233"/>
      <c r="AL140" s="832"/>
      <c r="AM140" s="211"/>
    </row>
    <row r="141" spans="1:39" ht="45" customHeight="1" x14ac:dyDescent="0.25">
      <c r="B141" s="206"/>
      <c r="C141" s="271"/>
      <c r="D141" s="512"/>
      <c r="E141" s="818"/>
      <c r="F141" s="818"/>
      <c r="G141" s="818"/>
      <c r="H141" s="819"/>
      <c r="I141" s="874" t="s">
        <v>224</v>
      </c>
      <c r="J141" s="874"/>
      <c r="K141" s="874"/>
      <c r="L141" s="272"/>
      <c r="M141" s="875">
        <v>1</v>
      </c>
      <c r="N141" s="876"/>
      <c r="O141" s="126"/>
      <c r="P141" s="877"/>
      <c r="Q141" s="878"/>
      <c r="R141" s="126"/>
      <c r="S141" s="920">
        <f>P141+P142</f>
        <v>0</v>
      </c>
      <c r="T141" s="921"/>
      <c r="U141" s="126"/>
      <c r="V141" s="924" t="str">
        <f>IFERROR(S137/S141,"")</f>
        <v/>
      </c>
      <c r="W141" s="890" t="s">
        <v>338</v>
      </c>
      <c r="X141" s="422"/>
      <c r="Y141" s="927">
        <f>(S137+S138)-(S141+S142)</f>
        <v>0</v>
      </c>
      <c r="Z141" s="890" t="s">
        <v>355</v>
      </c>
      <c r="AA141" s="207"/>
      <c r="AB141" s="837"/>
      <c r="AC141" s="221"/>
      <c r="AD141" s="840">
        <f>J15+J16</f>
        <v>193.02</v>
      </c>
      <c r="AE141" s="272"/>
      <c r="AF141" s="832">
        <f>AB138-AD141</f>
        <v>25.03</v>
      </c>
      <c r="AG141" s="207"/>
      <c r="AH141" s="837"/>
      <c r="AI141" s="221"/>
      <c r="AJ141" s="840">
        <f>(5*J15)+(5*J16)</f>
        <v>965.1</v>
      </c>
      <c r="AK141" s="272"/>
      <c r="AL141" s="832">
        <f>AH138-AJ141</f>
        <v>80.139999999999986</v>
      </c>
      <c r="AM141" s="211"/>
    </row>
    <row r="142" spans="1:39" ht="45" customHeight="1" x14ac:dyDescent="0.25">
      <c r="B142" s="206"/>
      <c r="C142" s="271"/>
      <c r="D142" s="512"/>
      <c r="E142" s="818"/>
      <c r="F142" s="818"/>
      <c r="G142" s="818"/>
      <c r="H142" s="819"/>
      <c r="I142" s="879" t="s">
        <v>230</v>
      </c>
      <c r="J142" s="879"/>
      <c r="K142" s="879"/>
      <c r="L142" s="272"/>
      <c r="M142" s="880">
        <v>1</v>
      </c>
      <c r="N142" s="881"/>
      <c r="O142" s="126"/>
      <c r="P142" s="882"/>
      <c r="Q142" s="883"/>
      <c r="R142" s="126"/>
      <c r="S142" s="922"/>
      <c r="T142" s="923"/>
      <c r="U142" s="126"/>
      <c r="V142" s="925"/>
      <c r="W142" s="891"/>
      <c r="X142" s="421"/>
      <c r="Y142" s="928"/>
      <c r="Z142" s="891"/>
      <c r="AA142" s="207"/>
      <c r="AB142" s="837"/>
      <c r="AC142" s="221"/>
      <c r="AD142" s="841"/>
      <c r="AE142" s="272"/>
      <c r="AF142" s="832"/>
      <c r="AG142" s="207"/>
      <c r="AH142" s="837"/>
      <c r="AI142" s="221"/>
      <c r="AJ142" s="841"/>
      <c r="AK142" s="272"/>
      <c r="AL142" s="832"/>
      <c r="AM142" s="211"/>
    </row>
    <row r="143" spans="1:39" ht="45" customHeight="1" x14ac:dyDescent="0.25">
      <c r="B143" s="206"/>
      <c r="C143" s="271"/>
      <c r="D143" s="512"/>
      <c r="E143" s="818"/>
      <c r="F143" s="818"/>
      <c r="G143" s="818"/>
      <c r="H143" s="819"/>
      <c r="I143" s="874" t="s">
        <v>225</v>
      </c>
      <c r="J143" s="874"/>
      <c r="K143" s="874"/>
      <c r="L143" s="272"/>
      <c r="M143" s="913">
        <v>1</v>
      </c>
      <c r="N143" s="914"/>
      <c r="O143" s="126"/>
      <c r="P143" s="888"/>
      <c r="Q143" s="889"/>
      <c r="R143" s="126"/>
      <c r="S143" s="920">
        <f>P143+P144</f>
        <v>0</v>
      </c>
      <c r="T143" s="921"/>
      <c r="U143" s="126"/>
      <c r="V143" s="924" t="str">
        <f>IFERROR((S137/S143),"")</f>
        <v/>
      </c>
      <c r="W143" s="890" t="s">
        <v>339</v>
      </c>
      <c r="X143" s="423"/>
      <c r="Y143" s="927">
        <f>(S137+S138)-(S143+S144)</f>
        <v>0</v>
      </c>
      <c r="Z143" s="890" t="s">
        <v>352</v>
      </c>
      <c r="AA143" s="207"/>
      <c r="AB143" s="837"/>
      <c r="AC143" s="288"/>
      <c r="AD143" s="870">
        <f>K15+K16</f>
        <v>193.02</v>
      </c>
      <c r="AE143" s="272"/>
      <c r="AF143" s="832">
        <f>AB138-AD143</f>
        <v>25.03</v>
      </c>
      <c r="AG143" s="207"/>
      <c r="AH143" s="837"/>
      <c r="AI143" s="288"/>
      <c r="AJ143" s="870">
        <f>L15+L16</f>
        <v>927.29</v>
      </c>
      <c r="AK143" s="272"/>
      <c r="AL143" s="832">
        <f>AH138-AJ143</f>
        <v>117.95000000000005</v>
      </c>
      <c r="AM143" s="211"/>
    </row>
    <row r="144" spans="1:39" ht="45" customHeight="1" x14ac:dyDescent="0.25">
      <c r="B144" s="206"/>
      <c r="C144" s="271"/>
      <c r="D144" s="512"/>
      <c r="E144" s="818"/>
      <c r="F144" s="818"/>
      <c r="G144" s="818"/>
      <c r="H144" s="819"/>
      <c r="I144" s="879" t="s">
        <v>251</v>
      </c>
      <c r="J144" s="879"/>
      <c r="K144" s="879"/>
      <c r="L144" s="272"/>
      <c r="M144" s="915">
        <v>1</v>
      </c>
      <c r="N144" s="916"/>
      <c r="O144" s="126"/>
      <c r="P144" s="917"/>
      <c r="Q144" s="918"/>
      <c r="R144" s="126"/>
      <c r="S144" s="922"/>
      <c r="T144" s="923"/>
      <c r="U144" s="126"/>
      <c r="V144" s="925"/>
      <c r="W144" s="891"/>
      <c r="X144" s="424"/>
      <c r="Y144" s="928"/>
      <c r="Z144" s="891"/>
      <c r="AA144" s="207"/>
      <c r="AB144" s="837"/>
      <c r="AC144" s="288"/>
      <c r="AD144" s="871"/>
      <c r="AE144" s="272"/>
      <c r="AF144" s="832"/>
      <c r="AG144" s="207"/>
      <c r="AH144" s="837"/>
      <c r="AI144" s="288"/>
      <c r="AJ144" s="871"/>
      <c r="AK144" s="272"/>
      <c r="AL144" s="832"/>
      <c r="AM144" s="211"/>
    </row>
    <row r="145" spans="2:39" ht="45" customHeight="1" x14ac:dyDescent="0.25">
      <c r="B145" s="206"/>
      <c r="C145" s="271"/>
      <c r="D145" s="512"/>
      <c r="E145" s="818"/>
      <c r="F145" s="818"/>
      <c r="G145" s="818"/>
      <c r="H145" s="819"/>
      <c r="I145" s="874" t="s">
        <v>226</v>
      </c>
      <c r="J145" s="874"/>
      <c r="K145" s="874"/>
      <c r="L145" s="272"/>
      <c r="M145" s="884">
        <v>1</v>
      </c>
      <c r="N145" s="885"/>
      <c r="O145" s="126"/>
      <c r="P145" s="886"/>
      <c r="Q145" s="887"/>
      <c r="R145" s="126"/>
      <c r="S145" s="920">
        <f>P145+P146</f>
        <v>0</v>
      </c>
      <c r="T145" s="921"/>
      <c r="U145" s="126"/>
      <c r="V145" s="924" t="str">
        <f>IFERROR(S137/S145,"")</f>
        <v/>
      </c>
      <c r="W145" s="890" t="s">
        <v>340</v>
      </c>
      <c r="X145" s="236"/>
      <c r="Y145" s="927">
        <f>(S137+S138)-(S145+S146)</f>
        <v>0</v>
      </c>
      <c r="Z145" s="890" t="s">
        <v>353</v>
      </c>
      <c r="AA145" s="186"/>
      <c r="AB145" s="837"/>
      <c r="AC145" s="288"/>
      <c r="AD145" s="872">
        <f>N15+N16</f>
        <v>193.02</v>
      </c>
      <c r="AE145" s="272"/>
      <c r="AF145" s="832">
        <f>AB138-AD145</f>
        <v>25.03</v>
      </c>
      <c r="AG145" s="207"/>
      <c r="AH145" s="837"/>
      <c r="AI145" s="288"/>
      <c r="AJ145" s="872">
        <f>(5*N15)+(5*N16)</f>
        <v>965.1</v>
      </c>
      <c r="AK145" s="272"/>
      <c r="AL145" s="832">
        <f>AH138-AJ145</f>
        <v>80.139999999999986</v>
      </c>
      <c r="AM145" s="211"/>
    </row>
    <row r="146" spans="2:39" ht="45" customHeight="1" x14ac:dyDescent="0.25">
      <c r="B146" s="237"/>
      <c r="C146" s="271"/>
      <c r="D146" s="512"/>
      <c r="E146" s="818"/>
      <c r="F146" s="818"/>
      <c r="G146" s="818"/>
      <c r="H146" s="819"/>
      <c r="I146" s="879" t="s">
        <v>232</v>
      </c>
      <c r="J146" s="879"/>
      <c r="K146" s="879"/>
      <c r="L146" s="272"/>
      <c r="M146" s="880">
        <v>1</v>
      </c>
      <c r="N146" s="881"/>
      <c r="O146" s="126"/>
      <c r="P146" s="882"/>
      <c r="Q146" s="883"/>
      <c r="R146" s="126"/>
      <c r="S146" s="922"/>
      <c r="T146" s="923"/>
      <c r="U146" s="126"/>
      <c r="V146" s="925"/>
      <c r="W146" s="891"/>
      <c r="X146" s="421"/>
      <c r="Y146" s="928"/>
      <c r="Z146" s="891"/>
      <c r="AA146" s="186"/>
      <c r="AB146" s="837"/>
      <c r="AC146" s="288"/>
      <c r="AD146" s="839"/>
      <c r="AE146" s="272"/>
      <c r="AF146" s="832"/>
      <c r="AG146" s="207"/>
      <c r="AH146" s="837"/>
      <c r="AI146" s="288"/>
      <c r="AJ146" s="839"/>
      <c r="AK146" s="272"/>
      <c r="AL146" s="832"/>
      <c r="AM146" s="211"/>
    </row>
    <row r="147" spans="2:39" ht="45" customHeight="1" x14ac:dyDescent="0.25">
      <c r="B147" s="425"/>
      <c r="C147" s="271"/>
      <c r="D147" s="512"/>
      <c r="E147" s="818"/>
      <c r="F147" s="818"/>
      <c r="G147" s="818"/>
      <c r="H147" s="819"/>
      <c r="I147" s="874" t="s">
        <v>227</v>
      </c>
      <c r="J147" s="874"/>
      <c r="K147" s="874"/>
      <c r="L147" s="272"/>
      <c r="M147" s="884">
        <v>1</v>
      </c>
      <c r="N147" s="885"/>
      <c r="O147" s="126"/>
      <c r="P147" s="886"/>
      <c r="Q147" s="887"/>
      <c r="R147" s="126"/>
      <c r="S147" s="920">
        <f>P147+P148</f>
        <v>0</v>
      </c>
      <c r="T147" s="921"/>
      <c r="U147" s="126"/>
      <c r="V147" s="924" t="str">
        <f>IFERROR(S137/S147,"")</f>
        <v/>
      </c>
      <c r="W147" s="890" t="s">
        <v>341</v>
      </c>
      <c r="X147" s="236"/>
      <c r="Y147" s="927">
        <f>(S137+S138)-(S147+S148)</f>
        <v>0</v>
      </c>
      <c r="Z147" s="890" t="s">
        <v>354</v>
      </c>
      <c r="AA147" s="186"/>
      <c r="AB147" s="837"/>
      <c r="AC147" s="288"/>
      <c r="AD147" s="870">
        <f>P15+P16</f>
        <v>187.87</v>
      </c>
      <c r="AE147" s="272"/>
      <c r="AF147" s="832">
        <f>AB138-AD147</f>
        <v>30.180000000000007</v>
      </c>
      <c r="AG147" s="207"/>
      <c r="AH147" s="837"/>
      <c r="AI147" s="288"/>
      <c r="AJ147" s="870">
        <f>S15+S16</f>
        <v>902.81</v>
      </c>
      <c r="AK147" s="272"/>
      <c r="AL147" s="832">
        <f>AH138-AJ147</f>
        <v>142.43000000000006</v>
      </c>
      <c r="AM147" s="211"/>
    </row>
    <row r="148" spans="2:39" ht="45" customHeight="1" x14ac:dyDescent="0.25">
      <c r="B148" s="425"/>
      <c r="C148" s="271"/>
      <c r="D148" s="512"/>
      <c r="E148" s="818"/>
      <c r="F148" s="818"/>
      <c r="G148" s="818"/>
      <c r="H148" s="819"/>
      <c r="I148" s="879" t="s">
        <v>233</v>
      </c>
      <c r="J148" s="879"/>
      <c r="K148" s="879"/>
      <c r="L148" s="272"/>
      <c r="M148" s="898">
        <v>1</v>
      </c>
      <c r="N148" s="899"/>
      <c r="O148" s="126"/>
      <c r="P148" s="894"/>
      <c r="Q148" s="895"/>
      <c r="R148" s="126"/>
      <c r="S148" s="929"/>
      <c r="T148" s="930"/>
      <c r="U148" s="126"/>
      <c r="V148" s="925"/>
      <c r="W148" s="891"/>
      <c r="X148" s="236"/>
      <c r="Y148" s="928"/>
      <c r="Z148" s="891"/>
      <c r="AA148" s="186"/>
      <c r="AB148" s="838"/>
      <c r="AC148" s="288"/>
      <c r="AD148" s="873"/>
      <c r="AE148" s="272"/>
      <c r="AF148" s="833"/>
      <c r="AG148" s="207"/>
      <c r="AH148" s="838"/>
      <c r="AI148" s="288"/>
      <c r="AJ148" s="873"/>
      <c r="AK148" s="272"/>
      <c r="AL148" s="833"/>
      <c r="AM148" s="211"/>
    </row>
    <row r="149" spans="2:39" s="240" customFormat="1" x14ac:dyDescent="0.25">
      <c r="B149" s="426"/>
      <c r="C149" s="272"/>
      <c r="D149" s="272"/>
      <c r="E149" s="272"/>
      <c r="F149" s="272"/>
      <c r="G149" s="272"/>
      <c r="H149" s="272"/>
      <c r="I149" s="272"/>
      <c r="J149" s="272"/>
      <c r="K149" s="272"/>
      <c r="L149" s="272"/>
      <c r="M149" s="126"/>
      <c r="N149" s="126"/>
      <c r="O149" s="126"/>
      <c r="P149" s="126"/>
      <c r="Q149" s="126"/>
      <c r="R149" s="126"/>
      <c r="S149" s="126"/>
      <c r="T149" s="126"/>
      <c r="U149" s="126"/>
      <c r="V149" s="236"/>
      <c r="W149" s="236"/>
      <c r="X149" s="236"/>
      <c r="Y149" s="292"/>
      <c r="Z149" s="292"/>
      <c r="AA149" s="186"/>
      <c r="AB149" s="288"/>
      <c r="AC149" s="288"/>
      <c r="AD149" s="272"/>
      <c r="AE149" s="272"/>
      <c r="AF149" s="288"/>
      <c r="AG149" s="186"/>
      <c r="AH149" s="288"/>
      <c r="AI149" s="288"/>
      <c r="AJ149" s="272"/>
      <c r="AK149" s="272"/>
      <c r="AL149" s="288"/>
      <c r="AM149" s="239"/>
    </row>
    <row r="150" spans="2:39" ht="88.5" customHeight="1" x14ac:dyDescent="0.25">
      <c r="B150" s="425"/>
      <c r="C150" s="233"/>
      <c r="D150" s="272"/>
      <c r="E150" s="233"/>
      <c r="F150" s="233"/>
      <c r="G150" s="272"/>
      <c r="H150" s="272"/>
      <c r="I150" s="233"/>
      <c r="J150" s="233"/>
      <c r="K150" s="233"/>
      <c r="L150" s="272"/>
      <c r="M150" s="184"/>
      <c r="N150" s="184"/>
      <c r="O150" s="126"/>
      <c r="P150" s="184"/>
      <c r="Q150" s="184"/>
      <c r="R150" s="126"/>
      <c r="S150" s="184"/>
      <c r="T150" s="184"/>
      <c r="U150" s="126"/>
      <c r="V150" s="682"/>
      <c r="W150" s="682"/>
      <c r="X150" s="236"/>
      <c r="Y150" s="683"/>
      <c r="Z150" s="683"/>
      <c r="AA150" s="207"/>
      <c r="AB150" s="834" t="s">
        <v>358</v>
      </c>
      <c r="AC150" s="835"/>
      <c r="AD150" s="836"/>
      <c r="AE150" s="126"/>
      <c r="AF150" s="181">
        <f>L25</f>
        <v>96.37</v>
      </c>
      <c r="AG150" s="207"/>
      <c r="AH150" s="834" t="s">
        <v>357</v>
      </c>
      <c r="AI150" s="835"/>
      <c r="AJ150" s="836"/>
      <c r="AK150" s="126"/>
      <c r="AL150" s="181">
        <f>5*AF150</f>
        <v>481.85</v>
      </c>
      <c r="AM150" s="211"/>
    </row>
    <row r="151" spans="2:39" s="240" customFormat="1" ht="15" customHeight="1" x14ac:dyDescent="0.25">
      <c r="B151" s="426"/>
      <c r="C151" s="272"/>
      <c r="D151" s="272"/>
      <c r="E151" s="272"/>
      <c r="F151" s="272"/>
      <c r="G151" s="272"/>
      <c r="H151" s="272"/>
      <c r="I151" s="272"/>
      <c r="J151" s="272"/>
      <c r="K151" s="272"/>
      <c r="L151" s="272"/>
      <c r="M151" s="126"/>
      <c r="N151" s="126"/>
      <c r="O151" s="126"/>
      <c r="P151" s="126"/>
      <c r="Q151" s="126"/>
      <c r="R151" s="126"/>
      <c r="S151" s="126"/>
      <c r="T151" s="126"/>
      <c r="U151" s="126"/>
      <c r="V151" s="236"/>
      <c r="W151" s="236"/>
      <c r="X151" s="236"/>
      <c r="Y151" s="292"/>
      <c r="Z151" s="292"/>
      <c r="AA151" s="186"/>
      <c r="AB151" s="126"/>
      <c r="AC151" s="126"/>
      <c r="AD151" s="126"/>
      <c r="AE151" s="126"/>
      <c r="AF151" s="272"/>
      <c r="AG151" s="186"/>
      <c r="AH151" s="126"/>
      <c r="AI151" s="126"/>
      <c r="AJ151" s="126"/>
      <c r="AK151" s="126"/>
      <c r="AL151" s="272"/>
      <c r="AM151" s="239"/>
    </row>
    <row r="152" spans="2:39" ht="15.75" thickBot="1" x14ac:dyDescent="0.3">
      <c r="B152" s="427"/>
      <c r="C152" s="252"/>
      <c r="D152" s="414"/>
      <c r="E152" s="252"/>
      <c r="F152" s="252"/>
      <c r="G152" s="414"/>
      <c r="H152" s="414"/>
      <c r="I152" s="252"/>
      <c r="J152" s="252"/>
      <c r="K152" s="252"/>
      <c r="L152" s="414"/>
      <c r="M152" s="252"/>
      <c r="N152" s="252"/>
      <c r="O152" s="414"/>
      <c r="P152" s="252"/>
      <c r="Q152" s="252"/>
      <c r="R152" s="414"/>
      <c r="S152" s="252"/>
      <c r="T152" s="252"/>
      <c r="U152" s="414"/>
      <c r="V152" s="252"/>
      <c r="W152" s="252"/>
      <c r="X152" s="414"/>
      <c r="Y152" s="252"/>
      <c r="Z152" s="252"/>
      <c r="AA152" s="252"/>
      <c r="AB152" s="252"/>
      <c r="AC152" s="252"/>
      <c r="AD152" s="252"/>
      <c r="AE152" s="252"/>
      <c r="AF152" s="252"/>
      <c r="AG152" s="252"/>
      <c r="AH152" s="252"/>
      <c r="AI152" s="414"/>
      <c r="AJ152" s="252"/>
      <c r="AK152" s="252"/>
      <c r="AL152" s="252"/>
      <c r="AM152" s="253"/>
    </row>
    <row r="153" spans="2:39" x14ac:dyDescent="0.25">
      <c r="B153" s="210"/>
      <c r="C153" s="210"/>
      <c r="E153" s="210"/>
      <c r="F153" s="210"/>
      <c r="I153" s="210"/>
      <c r="J153" s="210"/>
      <c r="K153" s="210"/>
      <c r="M153" s="210"/>
      <c r="N153" s="210"/>
      <c r="P153" s="210"/>
      <c r="Q153" s="210"/>
      <c r="S153" s="210"/>
      <c r="T153" s="210"/>
      <c r="V153" s="210"/>
      <c r="W153" s="210"/>
      <c r="Y153" s="210"/>
      <c r="Z153" s="210"/>
      <c r="AA153" s="210"/>
      <c r="AB153" s="210"/>
      <c r="AC153" s="210"/>
      <c r="AD153" s="210"/>
      <c r="AE153" s="210"/>
      <c r="AF153" s="210"/>
      <c r="AG153" s="210"/>
      <c r="AH153" s="210"/>
    </row>
    <row r="154" spans="2:39" x14ac:dyDescent="0.25">
      <c r="B154" s="210"/>
      <c r="C154" s="210"/>
      <c r="E154" s="210"/>
      <c r="F154" s="210"/>
      <c r="I154" s="210"/>
      <c r="J154" s="210"/>
      <c r="K154" s="210"/>
      <c r="M154" s="210"/>
      <c r="N154" s="210"/>
      <c r="P154" s="210"/>
      <c r="Q154" s="210"/>
      <c r="S154" s="210"/>
      <c r="T154" s="210"/>
      <c r="V154" s="210"/>
      <c r="W154" s="210"/>
      <c r="Y154" s="210"/>
      <c r="Z154" s="210"/>
      <c r="AA154" s="210"/>
      <c r="AB154" s="210"/>
      <c r="AC154" s="210"/>
      <c r="AD154" s="210"/>
      <c r="AE154" s="210"/>
      <c r="AF154" s="210"/>
      <c r="AG154" s="210"/>
      <c r="AH154" s="210"/>
    </row>
    <row r="155" spans="2:39" ht="15.75" thickBot="1" x14ac:dyDescent="0.3">
      <c r="B155" s="210"/>
      <c r="C155" s="210"/>
      <c r="E155" s="210"/>
      <c r="F155" s="210"/>
      <c r="I155" s="210"/>
      <c r="J155" s="210"/>
      <c r="K155" s="210"/>
      <c r="M155" s="210"/>
      <c r="N155" s="210"/>
      <c r="P155" s="210"/>
      <c r="Q155" s="210"/>
      <c r="S155" s="210"/>
      <c r="T155" s="210"/>
      <c r="V155" s="210"/>
      <c r="W155" s="210"/>
      <c r="Y155" s="210"/>
      <c r="Z155" s="210"/>
      <c r="AA155" s="210"/>
      <c r="AB155" s="210"/>
      <c r="AC155" s="210"/>
      <c r="AD155" s="210"/>
      <c r="AE155" s="210"/>
      <c r="AF155" s="210"/>
      <c r="AG155" s="210"/>
      <c r="AH155" s="210"/>
    </row>
    <row r="156" spans="2:39" ht="24.95" customHeight="1" x14ac:dyDescent="0.25">
      <c r="B156" s="640" t="s">
        <v>60</v>
      </c>
      <c r="C156" s="641"/>
      <c r="D156" s="641"/>
      <c r="E156" s="641"/>
      <c r="F156" s="641"/>
      <c r="G156" s="641"/>
      <c r="H156" s="641"/>
      <c r="I156" s="641"/>
      <c r="J156" s="641"/>
      <c r="K156" s="641"/>
      <c r="L156" s="198"/>
      <c r="M156" s="199"/>
      <c r="N156" s="199"/>
      <c r="O156" s="199"/>
      <c r="P156" s="257"/>
      <c r="Q156" s="257"/>
      <c r="R156" s="257"/>
      <c r="S156" s="258"/>
      <c r="T156" s="258"/>
      <c r="U156" s="259"/>
      <c r="V156" s="258"/>
      <c r="W156" s="258"/>
      <c r="X156" s="259"/>
      <c r="Y156" s="258"/>
      <c r="Z156" s="258"/>
      <c r="AA156" s="258"/>
      <c r="AB156" s="258"/>
      <c r="AC156" s="258"/>
      <c r="AD156" s="258"/>
      <c r="AE156" s="258"/>
      <c r="AF156" s="258"/>
      <c r="AG156" s="258"/>
      <c r="AH156" s="261"/>
      <c r="AI156" s="401"/>
      <c r="AJ156" s="261"/>
      <c r="AK156" s="261"/>
      <c r="AL156" s="261"/>
      <c r="AM156" s="262"/>
    </row>
    <row r="157" spans="2:39" ht="15.75" x14ac:dyDescent="0.25">
      <c r="B157" s="206"/>
      <c r="C157" s="207"/>
      <c r="D157" s="186"/>
      <c r="E157" s="207"/>
      <c r="F157" s="207"/>
      <c r="G157" s="186"/>
      <c r="H157" s="186"/>
      <c r="I157" s="207"/>
      <c r="J157" s="207"/>
      <c r="K157" s="207"/>
      <c r="L157" s="186"/>
      <c r="M157" s="207"/>
      <c r="N157" s="207"/>
      <c r="O157" s="186"/>
      <c r="P157" s="207"/>
      <c r="Q157" s="207"/>
      <c r="R157" s="186"/>
      <c r="S157" s="207"/>
      <c r="T157" s="207"/>
      <c r="U157" s="186"/>
      <c r="V157" s="207"/>
      <c r="W157" s="207"/>
      <c r="X157" s="186"/>
      <c r="Y157" s="207"/>
      <c r="Z157" s="207"/>
      <c r="AA157" s="207"/>
      <c r="AB157" s="278"/>
      <c r="AC157" s="278"/>
      <c r="AD157" s="278"/>
      <c r="AE157" s="278"/>
      <c r="AF157" s="278"/>
      <c r="AG157" s="207"/>
      <c r="AH157" s="210"/>
      <c r="AI157" s="222"/>
      <c r="AJ157" s="210"/>
      <c r="AK157" s="210"/>
      <c r="AL157" s="210"/>
      <c r="AM157" s="211"/>
    </row>
    <row r="158" spans="2:39" x14ac:dyDescent="0.25">
      <c r="B158" s="206"/>
      <c r="C158" s="207"/>
      <c r="D158" s="186"/>
      <c r="E158" s="207"/>
      <c r="F158" s="207"/>
      <c r="G158" s="186"/>
      <c r="H158" s="186"/>
      <c r="I158" s="207"/>
      <c r="J158" s="207"/>
      <c r="K158" s="207"/>
      <c r="L158" s="186"/>
      <c r="M158" s="207"/>
      <c r="N158" s="207"/>
      <c r="O158" s="186"/>
      <c r="P158" s="207"/>
      <c r="Q158" s="207"/>
      <c r="R158" s="186"/>
      <c r="S158" s="207"/>
      <c r="T158" s="207"/>
      <c r="U158" s="186"/>
      <c r="V158" s="207"/>
      <c r="W158" s="207"/>
      <c r="X158" s="186"/>
      <c r="Y158" s="207"/>
      <c r="Z158" s="207"/>
      <c r="AA158" s="207"/>
      <c r="AB158" s="207"/>
      <c r="AC158" s="207"/>
      <c r="AD158" s="207"/>
      <c r="AE158" s="207"/>
      <c r="AF158" s="207"/>
      <c r="AG158" s="207"/>
      <c r="AH158" s="210"/>
      <c r="AI158" s="222"/>
      <c r="AJ158" s="210"/>
      <c r="AK158" s="210"/>
      <c r="AL158" s="210"/>
      <c r="AM158" s="211"/>
    </row>
    <row r="159" spans="2:39" ht="15" customHeight="1" x14ac:dyDescent="0.25">
      <c r="B159" s="206"/>
      <c r="C159" s="207"/>
      <c r="D159" s="186"/>
      <c r="E159" s="207"/>
      <c r="F159" s="207"/>
      <c r="G159" s="186"/>
      <c r="H159" s="186"/>
      <c r="I159" s="207"/>
      <c r="J159" s="207"/>
      <c r="K159" s="207"/>
      <c r="L159" s="186"/>
      <c r="M159" s="642" t="s">
        <v>347</v>
      </c>
      <c r="N159" s="642"/>
      <c r="O159" s="283"/>
      <c r="P159" s="720" t="s">
        <v>234</v>
      </c>
      <c r="Q159" s="721"/>
      <c r="R159" s="283"/>
      <c r="S159" s="720" t="s">
        <v>336</v>
      </c>
      <c r="T159" s="739"/>
      <c r="U159" s="220"/>
      <c r="V159" s="720" t="s">
        <v>413</v>
      </c>
      <c r="W159" s="739"/>
      <c r="X159" s="220"/>
      <c r="Y159" s="720" t="s">
        <v>335</v>
      </c>
      <c r="Z159" s="739"/>
      <c r="AA159" s="207"/>
      <c r="AB159" s="720" t="s">
        <v>167</v>
      </c>
      <c r="AC159" s="739"/>
      <c r="AD159" s="739"/>
      <c r="AE159" s="739"/>
      <c r="AF159" s="739"/>
      <c r="AG159" s="207"/>
      <c r="AH159" s="720" t="s">
        <v>359</v>
      </c>
      <c r="AI159" s="739"/>
      <c r="AJ159" s="739"/>
      <c r="AK159" s="739"/>
      <c r="AL159" s="739"/>
      <c r="AM159" s="211"/>
    </row>
    <row r="160" spans="2:39" ht="35.1" customHeight="1" x14ac:dyDescent="0.25">
      <c r="B160" s="206"/>
      <c r="C160" s="207"/>
      <c r="D160" s="186"/>
      <c r="E160" s="207"/>
      <c r="F160" s="207"/>
      <c r="G160" s="186"/>
      <c r="H160" s="186"/>
      <c r="I160" s="207"/>
      <c r="J160" s="207"/>
      <c r="K160" s="207"/>
      <c r="L160" s="186"/>
      <c r="M160" s="642"/>
      <c r="N160" s="642"/>
      <c r="O160" s="283"/>
      <c r="P160" s="722"/>
      <c r="Q160" s="723"/>
      <c r="R160" s="283"/>
      <c r="S160" s="722"/>
      <c r="T160" s="740"/>
      <c r="U160" s="220"/>
      <c r="V160" s="722"/>
      <c r="W160" s="740"/>
      <c r="X160" s="220"/>
      <c r="Y160" s="722"/>
      <c r="Z160" s="740"/>
      <c r="AA160" s="207"/>
      <c r="AB160" s="722"/>
      <c r="AC160" s="740"/>
      <c r="AD160" s="740"/>
      <c r="AE160" s="740"/>
      <c r="AF160" s="740"/>
      <c r="AG160" s="207"/>
      <c r="AH160" s="722" t="s">
        <v>168</v>
      </c>
      <c r="AI160" s="740"/>
      <c r="AJ160" s="740"/>
      <c r="AK160" s="740"/>
      <c r="AL160" s="740"/>
      <c r="AM160" s="211"/>
    </row>
    <row r="161" spans="2:39" ht="3.95" customHeight="1" x14ac:dyDescent="0.25">
      <c r="B161" s="206"/>
      <c r="C161" s="207"/>
      <c r="D161" s="186"/>
      <c r="E161" s="207"/>
      <c r="F161" s="207"/>
      <c r="G161" s="186"/>
      <c r="H161" s="186"/>
      <c r="I161" s="207"/>
      <c r="J161" s="207"/>
      <c r="K161" s="207"/>
      <c r="L161" s="186"/>
      <c r="M161" s="233"/>
      <c r="N161" s="233"/>
      <c r="O161" s="272"/>
      <c r="P161" s="233"/>
      <c r="Q161" s="233"/>
      <c r="R161" s="272"/>
      <c r="S161" s="233"/>
      <c r="T161" s="233"/>
      <c r="U161" s="272"/>
      <c r="V161" s="233"/>
      <c r="W161" s="233"/>
      <c r="X161" s="272"/>
      <c r="Y161" s="221"/>
      <c r="Z161" s="221"/>
      <c r="AA161" s="207"/>
      <c r="AB161" s="285"/>
      <c r="AC161" s="285"/>
      <c r="AD161" s="285"/>
      <c r="AE161" s="285"/>
      <c r="AF161" s="285"/>
      <c r="AG161" s="207"/>
      <c r="AH161" s="285"/>
      <c r="AI161" s="285"/>
      <c r="AJ161" s="285"/>
      <c r="AK161" s="285"/>
      <c r="AL161" s="285"/>
      <c r="AM161" s="211"/>
    </row>
    <row r="162" spans="2:39" ht="45" customHeight="1" x14ac:dyDescent="0.25">
      <c r="B162" s="206"/>
      <c r="C162" s="271"/>
      <c r="D162" s="512"/>
      <c r="E162" s="818" t="s">
        <v>360</v>
      </c>
      <c r="F162" s="818"/>
      <c r="G162" s="818"/>
      <c r="H162" s="819"/>
      <c r="I162" s="646" t="s">
        <v>222</v>
      </c>
      <c r="J162" s="646"/>
      <c r="K162" s="646"/>
      <c r="L162" s="272"/>
      <c r="M162" s="624">
        <v>1</v>
      </c>
      <c r="N162" s="624"/>
      <c r="O162" s="126"/>
      <c r="P162" s="908"/>
      <c r="Q162" s="908"/>
      <c r="R162" s="126"/>
      <c r="S162" s="909">
        <f t="shared" ref="S162" si="4">P162*M162</f>
        <v>0</v>
      </c>
      <c r="T162" s="909"/>
      <c r="U162" s="126"/>
      <c r="V162" s="910"/>
      <c r="W162" s="910"/>
      <c r="X162" s="196"/>
      <c r="Y162" s="901"/>
      <c r="Z162" s="901"/>
      <c r="AA162" s="207"/>
      <c r="AB162" s="402" t="s">
        <v>8</v>
      </c>
      <c r="AC162" s="320"/>
      <c r="AD162" s="402" t="s">
        <v>38</v>
      </c>
      <c r="AE162" s="320"/>
      <c r="AF162" s="403" t="s">
        <v>52</v>
      </c>
      <c r="AG162" s="207"/>
      <c r="AH162" s="402" t="s">
        <v>8</v>
      </c>
      <c r="AI162" s="404"/>
      <c r="AJ162" s="402" t="s">
        <v>38</v>
      </c>
      <c r="AK162" s="320"/>
      <c r="AL162" s="403" t="s">
        <v>52</v>
      </c>
      <c r="AM162" s="211"/>
    </row>
    <row r="163" spans="2:39" s="240" customFormat="1" ht="3.95" customHeight="1" x14ac:dyDescent="0.25">
      <c r="B163" s="237"/>
      <c r="C163" s="271"/>
      <c r="D163" s="512"/>
      <c r="E163" s="818"/>
      <c r="F163" s="818"/>
      <c r="G163" s="818"/>
      <c r="H163" s="819"/>
      <c r="I163" s="288"/>
      <c r="J163" s="288"/>
      <c r="K163" s="288"/>
      <c r="L163" s="272"/>
      <c r="M163" s="126"/>
      <c r="N163" s="126"/>
      <c r="O163" s="126"/>
      <c r="P163" s="127"/>
      <c r="Q163" s="127"/>
      <c r="R163" s="126"/>
      <c r="S163" s="127"/>
      <c r="T163" s="127"/>
      <c r="U163" s="126"/>
      <c r="V163" s="196"/>
      <c r="W163" s="196"/>
      <c r="X163" s="196"/>
      <c r="Y163" s="291"/>
      <c r="Z163" s="291"/>
      <c r="AA163" s="186"/>
      <c r="AB163" s="268"/>
      <c r="AC163" s="268"/>
      <c r="AD163" s="268"/>
      <c r="AE163" s="268"/>
      <c r="AF163" s="268"/>
      <c r="AG163" s="186"/>
      <c r="AH163" s="268"/>
      <c r="AI163" s="268"/>
      <c r="AJ163" s="268"/>
      <c r="AK163" s="268"/>
      <c r="AL163" s="268"/>
      <c r="AM163" s="239"/>
    </row>
    <row r="164" spans="2:39" ht="45" customHeight="1" x14ac:dyDescent="0.25">
      <c r="B164" s="206"/>
      <c r="C164" s="271"/>
      <c r="D164" s="512"/>
      <c r="E164" s="818"/>
      <c r="F164" s="818"/>
      <c r="G164" s="818"/>
      <c r="H164" s="819"/>
      <c r="I164" s="879" t="s">
        <v>223</v>
      </c>
      <c r="J164" s="879"/>
      <c r="K164" s="879"/>
      <c r="L164" s="272"/>
      <c r="M164" s="902">
        <v>1</v>
      </c>
      <c r="N164" s="903"/>
      <c r="O164" s="126"/>
      <c r="P164" s="904"/>
      <c r="Q164" s="905"/>
      <c r="R164" s="126"/>
      <c r="S164" s="906">
        <f t="shared" ref="S164:S168" si="5">P164*M164</f>
        <v>0</v>
      </c>
      <c r="T164" s="907"/>
      <c r="U164" s="126"/>
      <c r="V164" s="169" t="str">
        <f>IFERROR(S162/S164,"")</f>
        <v/>
      </c>
      <c r="W164" s="103" t="s">
        <v>337</v>
      </c>
      <c r="X164" s="236"/>
      <c r="Y164" s="105">
        <f>S162-S164</f>
        <v>0</v>
      </c>
      <c r="Z164" s="103" t="s">
        <v>350</v>
      </c>
      <c r="AA164" s="207"/>
      <c r="AB164" s="893">
        <f>E15</f>
        <v>84.49</v>
      </c>
      <c r="AC164" s="221"/>
      <c r="AD164" s="405">
        <f>H15</f>
        <v>74.87</v>
      </c>
      <c r="AE164" s="221"/>
      <c r="AF164" s="406">
        <f>AB164-AD164</f>
        <v>9.6199999999999903</v>
      </c>
      <c r="AG164" s="207"/>
      <c r="AH164" s="893">
        <f>G15</f>
        <v>406.22</v>
      </c>
      <c r="AI164" s="288"/>
      <c r="AJ164" s="405">
        <f>I15</f>
        <v>359.18</v>
      </c>
      <c r="AK164" s="221"/>
      <c r="AL164" s="406">
        <f>AH164-AJ164</f>
        <v>47.04000000000002</v>
      </c>
      <c r="AM164" s="211"/>
    </row>
    <row r="165" spans="2:39" ht="45" customHeight="1" x14ac:dyDescent="0.25">
      <c r="B165" s="206"/>
      <c r="C165" s="271"/>
      <c r="D165" s="512"/>
      <c r="E165" s="818"/>
      <c r="F165" s="818"/>
      <c r="G165" s="818"/>
      <c r="H165" s="819"/>
      <c r="I165" s="863" t="s">
        <v>224</v>
      </c>
      <c r="J165" s="863"/>
      <c r="K165" s="863"/>
      <c r="L165" s="272"/>
      <c r="M165" s="864">
        <v>1</v>
      </c>
      <c r="N165" s="865"/>
      <c r="O165" s="126"/>
      <c r="P165" s="866"/>
      <c r="Q165" s="867"/>
      <c r="R165" s="126"/>
      <c r="S165" s="868">
        <f t="shared" si="5"/>
        <v>0</v>
      </c>
      <c r="T165" s="869"/>
      <c r="U165" s="126"/>
      <c r="V165" s="170" t="str">
        <f>IFERROR(S162/S165,"")</f>
        <v/>
      </c>
      <c r="W165" s="104" t="s">
        <v>338</v>
      </c>
      <c r="X165" s="236"/>
      <c r="Y165" s="106">
        <f>S162-S165</f>
        <v>0</v>
      </c>
      <c r="Z165" s="104" t="s">
        <v>351</v>
      </c>
      <c r="AA165" s="207"/>
      <c r="AB165" s="837"/>
      <c r="AC165" s="221"/>
      <c r="AD165" s="407">
        <f>J15</f>
        <v>74.87</v>
      </c>
      <c r="AE165" s="221"/>
      <c r="AF165" s="408">
        <f>AB164-AD165</f>
        <v>9.6199999999999903</v>
      </c>
      <c r="AG165" s="207"/>
      <c r="AH165" s="837"/>
      <c r="AI165" s="288"/>
      <c r="AJ165" s="407">
        <f>5*J15</f>
        <v>374.35</v>
      </c>
      <c r="AK165" s="221"/>
      <c r="AL165" s="408">
        <f>AH164-AJ165</f>
        <v>31.870000000000005</v>
      </c>
      <c r="AM165" s="211"/>
    </row>
    <row r="166" spans="2:39" ht="45" customHeight="1" x14ac:dyDescent="0.25">
      <c r="B166" s="206"/>
      <c r="C166" s="271"/>
      <c r="D166" s="512"/>
      <c r="E166" s="818"/>
      <c r="F166" s="818"/>
      <c r="G166" s="818"/>
      <c r="H166" s="819"/>
      <c r="I166" s="863" t="s">
        <v>225</v>
      </c>
      <c r="J166" s="863"/>
      <c r="K166" s="863"/>
      <c r="L166" s="272"/>
      <c r="M166" s="864">
        <v>1</v>
      </c>
      <c r="N166" s="865"/>
      <c r="O166" s="126"/>
      <c r="P166" s="866"/>
      <c r="Q166" s="867"/>
      <c r="R166" s="126"/>
      <c r="S166" s="868">
        <f t="shared" si="5"/>
        <v>0</v>
      </c>
      <c r="T166" s="869"/>
      <c r="U166" s="126"/>
      <c r="V166" s="170" t="str">
        <f>IFERROR(S162/S166,"")</f>
        <v/>
      </c>
      <c r="W166" s="104" t="s">
        <v>339</v>
      </c>
      <c r="X166" s="236"/>
      <c r="Y166" s="106">
        <f>S162-S166</f>
        <v>0</v>
      </c>
      <c r="Z166" s="104" t="s">
        <v>352</v>
      </c>
      <c r="AA166" s="207"/>
      <c r="AB166" s="837"/>
      <c r="AC166" s="221"/>
      <c r="AD166" s="409">
        <f>K15</f>
        <v>74.87</v>
      </c>
      <c r="AE166" s="233"/>
      <c r="AF166" s="410">
        <f>AB164-AD166</f>
        <v>9.6199999999999903</v>
      </c>
      <c r="AG166" s="207"/>
      <c r="AH166" s="837"/>
      <c r="AI166" s="288"/>
      <c r="AJ166" s="409">
        <f>L15</f>
        <v>359.18</v>
      </c>
      <c r="AK166" s="233"/>
      <c r="AL166" s="410">
        <f>AH164-AJ166</f>
        <v>47.04000000000002</v>
      </c>
      <c r="AM166" s="211"/>
    </row>
    <row r="167" spans="2:39" ht="45" customHeight="1" x14ac:dyDescent="0.25">
      <c r="B167" s="206"/>
      <c r="C167" s="271"/>
      <c r="D167" s="512"/>
      <c r="E167" s="818"/>
      <c r="F167" s="818"/>
      <c r="G167" s="818"/>
      <c r="H167" s="819"/>
      <c r="I167" s="863" t="s">
        <v>226</v>
      </c>
      <c r="J167" s="863"/>
      <c r="K167" s="863"/>
      <c r="L167" s="272"/>
      <c r="M167" s="864">
        <v>1</v>
      </c>
      <c r="N167" s="865"/>
      <c r="O167" s="126"/>
      <c r="P167" s="866"/>
      <c r="Q167" s="867"/>
      <c r="R167" s="126"/>
      <c r="S167" s="868">
        <f t="shared" si="5"/>
        <v>0</v>
      </c>
      <c r="T167" s="869"/>
      <c r="U167" s="126"/>
      <c r="V167" s="170" t="str">
        <f>IFERROR(S162/S167,"")</f>
        <v/>
      </c>
      <c r="W167" s="104" t="s">
        <v>340</v>
      </c>
      <c r="X167" s="236"/>
      <c r="Y167" s="106">
        <f>S162-S167</f>
        <v>0</v>
      </c>
      <c r="Z167" s="104" t="s">
        <v>353</v>
      </c>
      <c r="AA167" s="207"/>
      <c r="AB167" s="837"/>
      <c r="AC167" s="221"/>
      <c r="AD167" s="411">
        <f>N15</f>
        <v>74.87</v>
      </c>
      <c r="AE167" s="272"/>
      <c r="AF167" s="410">
        <f>AB164-AD167</f>
        <v>9.6199999999999903</v>
      </c>
      <c r="AG167" s="207"/>
      <c r="AH167" s="837"/>
      <c r="AI167" s="288"/>
      <c r="AJ167" s="411">
        <f>5*N15</f>
        <v>374.35</v>
      </c>
      <c r="AK167" s="272"/>
      <c r="AL167" s="410">
        <f>AH164-AJ167</f>
        <v>31.870000000000005</v>
      </c>
      <c r="AM167" s="211"/>
    </row>
    <row r="168" spans="2:39" ht="45" customHeight="1" x14ac:dyDescent="0.25">
      <c r="B168" s="206"/>
      <c r="C168" s="271"/>
      <c r="D168" s="512"/>
      <c r="E168" s="818"/>
      <c r="F168" s="818"/>
      <c r="G168" s="818"/>
      <c r="H168" s="819"/>
      <c r="I168" s="874" t="s">
        <v>227</v>
      </c>
      <c r="J168" s="874"/>
      <c r="K168" s="874"/>
      <c r="L168" s="272"/>
      <c r="M168" s="898">
        <v>1</v>
      </c>
      <c r="N168" s="899"/>
      <c r="O168" s="126"/>
      <c r="P168" s="894"/>
      <c r="Q168" s="895"/>
      <c r="R168" s="126"/>
      <c r="S168" s="896">
        <f t="shared" si="5"/>
        <v>0</v>
      </c>
      <c r="T168" s="897"/>
      <c r="U168" s="126"/>
      <c r="V168" s="171" t="str">
        <f>IFERROR(S162/S168,"")</f>
        <v/>
      </c>
      <c r="W168" s="98" t="s">
        <v>341</v>
      </c>
      <c r="X168" s="236"/>
      <c r="Y168" s="107">
        <f>S162-S168</f>
        <v>0</v>
      </c>
      <c r="Z168" s="98" t="s">
        <v>354</v>
      </c>
      <c r="AA168" s="207"/>
      <c r="AB168" s="838"/>
      <c r="AC168" s="221"/>
      <c r="AD168" s="412">
        <f>P15</f>
        <v>72.180000000000007</v>
      </c>
      <c r="AE168" s="272"/>
      <c r="AF168" s="413">
        <f>AB164-AD168</f>
        <v>12.309999999999988</v>
      </c>
      <c r="AG168" s="207"/>
      <c r="AH168" s="838"/>
      <c r="AI168" s="288"/>
      <c r="AJ168" s="412">
        <f>S15</f>
        <v>346.01</v>
      </c>
      <c r="AK168" s="272"/>
      <c r="AL168" s="413">
        <f>AH164-AJ168</f>
        <v>60.210000000000036</v>
      </c>
      <c r="AM168" s="211"/>
    </row>
    <row r="169" spans="2:39" x14ac:dyDescent="0.25">
      <c r="B169" s="426"/>
      <c r="C169" s="272"/>
      <c r="D169" s="272"/>
      <c r="E169" s="272"/>
      <c r="F169" s="272"/>
      <c r="G169" s="272"/>
      <c r="H169" s="272"/>
      <c r="I169" s="272"/>
      <c r="J169" s="272"/>
      <c r="K169" s="272"/>
      <c r="L169" s="272"/>
      <c r="M169" s="126"/>
      <c r="N169" s="126"/>
      <c r="O169" s="126"/>
      <c r="P169" s="126"/>
      <c r="Q169" s="126"/>
      <c r="R169" s="126"/>
      <c r="S169" s="126"/>
      <c r="T169" s="126"/>
      <c r="U169" s="126"/>
      <c r="V169" s="236"/>
      <c r="W169" s="236"/>
      <c r="X169" s="236"/>
      <c r="Y169" s="292"/>
      <c r="Z169" s="292"/>
      <c r="AA169" s="186"/>
      <c r="AB169" s="288"/>
      <c r="AC169" s="288"/>
      <c r="AD169" s="272"/>
      <c r="AE169" s="272"/>
      <c r="AF169" s="288"/>
      <c r="AG169" s="186"/>
      <c r="AH169" s="288"/>
      <c r="AI169" s="288"/>
      <c r="AJ169" s="272"/>
      <c r="AK169" s="272"/>
      <c r="AL169" s="288"/>
      <c r="AM169" s="211"/>
    </row>
    <row r="170" spans="2:39" ht="15.75" thickBot="1" x14ac:dyDescent="0.3">
      <c r="B170" s="427"/>
      <c r="C170" s="252"/>
      <c r="D170" s="414"/>
      <c r="E170" s="252"/>
      <c r="F170" s="252"/>
      <c r="G170" s="414"/>
      <c r="H170" s="414"/>
      <c r="I170" s="252"/>
      <c r="J170" s="252"/>
      <c r="K170" s="252"/>
      <c r="L170" s="414"/>
      <c r="M170" s="252"/>
      <c r="N170" s="252"/>
      <c r="O170" s="414"/>
      <c r="P170" s="252"/>
      <c r="Q170" s="252"/>
      <c r="R170" s="414"/>
      <c r="S170" s="252"/>
      <c r="T170" s="252"/>
      <c r="U170" s="414"/>
      <c r="V170" s="252"/>
      <c r="W170" s="252"/>
      <c r="X170" s="414"/>
      <c r="Y170" s="252"/>
      <c r="Z170" s="252"/>
      <c r="AA170" s="252"/>
      <c r="AB170" s="252"/>
      <c r="AC170" s="252"/>
      <c r="AD170" s="252"/>
      <c r="AE170" s="252"/>
      <c r="AF170" s="252"/>
      <c r="AG170" s="252"/>
      <c r="AH170" s="252"/>
      <c r="AI170" s="414"/>
      <c r="AJ170" s="252"/>
      <c r="AK170" s="252"/>
      <c r="AL170" s="252"/>
      <c r="AM170" s="253"/>
    </row>
  </sheetData>
  <sheetProtection password="DA6F" sheet="1" objects="1" scenarios="1" selectLockedCells="1"/>
  <mergeCells count="436">
    <mergeCell ref="AB164:AB168"/>
    <mergeCell ref="AH164:AH168"/>
    <mergeCell ref="V137:W138"/>
    <mergeCell ref="Y137:Z138"/>
    <mergeCell ref="V114:V115"/>
    <mergeCell ref="V116:V117"/>
    <mergeCell ref="V118:V119"/>
    <mergeCell ref="V120:V121"/>
    <mergeCell ref="V122:V123"/>
    <mergeCell ref="Y114:Y115"/>
    <mergeCell ref="Y116:Y117"/>
    <mergeCell ref="Y118:Y119"/>
    <mergeCell ref="Y120:Y121"/>
    <mergeCell ref="Y122:Y123"/>
    <mergeCell ref="V139:V140"/>
    <mergeCell ref="Y139:Y140"/>
    <mergeCell ref="P165:Q165"/>
    <mergeCell ref="S165:T165"/>
    <mergeCell ref="W13:Y14"/>
    <mergeCell ref="T15:T16"/>
    <mergeCell ref="V15:V16"/>
    <mergeCell ref="V150:W150"/>
    <mergeCell ref="Y150:Z150"/>
    <mergeCell ref="P113:Q113"/>
    <mergeCell ref="P115:Q115"/>
    <mergeCell ref="P119:Q119"/>
    <mergeCell ref="S112:T113"/>
    <mergeCell ref="Y141:Y142"/>
    <mergeCell ref="S143:T144"/>
    <mergeCell ref="V143:V144"/>
    <mergeCell ref="Y143:Y144"/>
    <mergeCell ref="S145:T146"/>
    <mergeCell ref="V145:V146"/>
    <mergeCell ref="Y145:Y146"/>
    <mergeCell ref="S147:T148"/>
    <mergeCell ref="V147:V148"/>
    <mergeCell ref="Y147:Y148"/>
    <mergeCell ref="Y112:Z112"/>
    <mergeCell ref="Y34:Z35"/>
    <mergeCell ref="T29:V29"/>
    <mergeCell ref="I168:K168"/>
    <mergeCell ref="I164:K164"/>
    <mergeCell ref="I167:K167"/>
    <mergeCell ref="M167:N167"/>
    <mergeCell ref="M168:N168"/>
    <mergeCell ref="P168:Q168"/>
    <mergeCell ref="B156:K156"/>
    <mergeCell ref="AB150:AD150"/>
    <mergeCell ref="AD145:AD146"/>
    <mergeCell ref="P167:Q167"/>
    <mergeCell ref="S167:T167"/>
    <mergeCell ref="S168:T168"/>
    <mergeCell ref="Z147:Z148"/>
    <mergeCell ref="I165:K165"/>
    <mergeCell ref="I162:K162"/>
    <mergeCell ref="M162:N162"/>
    <mergeCell ref="P162:Q162"/>
    <mergeCell ref="S162:T162"/>
    <mergeCell ref="V162:W162"/>
    <mergeCell ref="Y162:Z162"/>
    <mergeCell ref="M164:N164"/>
    <mergeCell ref="P164:Q164"/>
    <mergeCell ref="S164:T164"/>
    <mergeCell ref="M165:N165"/>
    <mergeCell ref="AF145:AF146"/>
    <mergeCell ref="I146:K146"/>
    <mergeCell ref="M146:N146"/>
    <mergeCell ref="P146:Q146"/>
    <mergeCell ref="M159:N160"/>
    <mergeCell ref="P159:Q160"/>
    <mergeCell ref="S159:T160"/>
    <mergeCell ref="V159:W160"/>
    <mergeCell ref="Y159:Z160"/>
    <mergeCell ref="AD147:AD148"/>
    <mergeCell ref="I147:K147"/>
    <mergeCell ref="M147:N147"/>
    <mergeCell ref="P147:Q147"/>
    <mergeCell ref="I145:K145"/>
    <mergeCell ref="M145:N145"/>
    <mergeCell ref="P145:Q145"/>
    <mergeCell ref="AF147:AF148"/>
    <mergeCell ref="I148:K148"/>
    <mergeCell ref="M148:N148"/>
    <mergeCell ref="P148:Q148"/>
    <mergeCell ref="AB159:AF160"/>
    <mergeCell ref="W145:W146"/>
    <mergeCell ref="W147:W148"/>
    <mergeCell ref="Z145:Z146"/>
    <mergeCell ref="AF114:AF115"/>
    <mergeCell ref="AF118:AF119"/>
    <mergeCell ref="AF120:AF121"/>
    <mergeCell ref="AF122:AF123"/>
    <mergeCell ref="M144:N144"/>
    <mergeCell ref="P144:Q144"/>
    <mergeCell ref="M119:N119"/>
    <mergeCell ref="M115:N115"/>
    <mergeCell ref="M137:N137"/>
    <mergeCell ref="P137:Q137"/>
    <mergeCell ref="W141:W142"/>
    <mergeCell ref="W143:W144"/>
    <mergeCell ref="Z141:Z142"/>
    <mergeCell ref="Z143:Z144"/>
    <mergeCell ref="S141:T142"/>
    <mergeCell ref="V141:V142"/>
    <mergeCell ref="W139:W140"/>
    <mergeCell ref="Z139:Z140"/>
    <mergeCell ref="S114:T115"/>
    <mergeCell ref="S116:T117"/>
    <mergeCell ref="S118:T119"/>
    <mergeCell ref="S120:T121"/>
    <mergeCell ref="S122:T123"/>
    <mergeCell ref="S137:T138"/>
    <mergeCell ref="AD122:AD123"/>
    <mergeCell ref="B131:K131"/>
    <mergeCell ref="M134:N135"/>
    <mergeCell ref="P134:Q135"/>
    <mergeCell ref="S134:T135"/>
    <mergeCell ref="V134:W135"/>
    <mergeCell ref="Y134:Z135"/>
    <mergeCell ref="P141:Q141"/>
    <mergeCell ref="I142:K142"/>
    <mergeCell ref="M142:N142"/>
    <mergeCell ref="P142:Q142"/>
    <mergeCell ref="M140:N140"/>
    <mergeCell ref="P140:Q140"/>
    <mergeCell ref="M139:N139"/>
    <mergeCell ref="AD139:AD140"/>
    <mergeCell ref="I137:K137"/>
    <mergeCell ref="I140:K140"/>
    <mergeCell ref="I139:K139"/>
    <mergeCell ref="S139:T140"/>
    <mergeCell ref="V125:W125"/>
    <mergeCell ref="Y125:Z125"/>
    <mergeCell ref="AB125:AD125"/>
    <mergeCell ref="AF139:AF140"/>
    <mergeCell ref="I143:K143"/>
    <mergeCell ref="M143:N143"/>
    <mergeCell ref="P143:Q143"/>
    <mergeCell ref="P139:Q139"/>
    <mergeCell ref="I138:K138"/>
    <mergeCell ref="M138:N138"/>
    <mergeCell ref="P138:Q138"/>
    <mergeCell ref="AF143:AF144"/>
    <mergeCell ref="AD143:AD144"/>
    <mergeCell ref="I144:K144"/>
    <mergeCell ref="I122:K122"/>
    <mergeCell ref="M122:N122"/>
    <mergeCell ref="P122:Q122"/>
    <mergeCell ref="P121:Q121"/>
    <mergeCell ref="I118:K118"/>
    <mergeCell ref="M118:N118"/>
    <mergeCell ref="I123:K123"/>
    <mergeCell ref="M123:N123"/>
    <mergeCell ref="P123:Q123"/>
    <mergeCell ref="I120:K120"/>
    <mergeCell ref="I112:K112"/>
    <mergeCell ref="M112:N112"/>
    <mergeCell ref="V113:W113"/>
    <mergeCell ref="Y113:Z113"/>
    <mergeCell ref="AD118:AD119"/>
    <mergeCell ref="I113:K113"/>
    <mergeCell ref="I115:K115"/>
    <mergeCell ref="I119:K119"/>
    <mergeCell ref="I121:K121"/>
    <mergeCell ref="I114:K114"/>
    <mergeCell ref="M113:N113"/>
    <mergeCell ref="AD114:AD115"/>
    <mergeCell ref="W114:W115"/>
    <mergeCell ref="W116:W117"/>
    <mergeCell ref="M114:N114"/>
    <mergeCell ref="P114:Q114"/>
    <mergeCell ref="AD120:AD121"/>
    <mergeCell ref="P112:Q112"/>
    <mergeCell ref="V112:W112"/>
    <mergeCell ref="B71:K71"/>
    <mergeCell ref="I64:K64"/>
    <mergeCell ref="M64:N64"/>
    <mergeCell ref="S101:T101"/>
    <mergeCell ref="M97:N97"/>
    <mergeCell ref="P97:Q97"/>
    <mergeCell ref="S97:T97"/>
    <mergeCell ref="P99:Q99"/>
    <mergeCell ref="S99:T99"/>
    <mergeCell ref="M100:N100"/>
    <mergeCell ref="P100:Q100"/>
    <mergeCell ref="S100:T100"/>
    <mergeCell ref="C107:M107"/>
    <mergeCell ref="I100:K100"/>
    <mergeCell ref="AB79:AB83"/>
    <mergeCell ref="Y92:Z93"/>
    <mergeCell ref="AB97:AB101"/>
    <mergeCell ref="I101:K101"/>
    <mergeCell ref="Y95:Z95"/>
    <mergeCell ref="I97:K97"/>
    <mergeCell ref="I95:K95"/>
    <mergeCell ref="M95:N95"/>
    <mergeCell ref="I99:K99"/>
    <mergeCell ref="AB103:AD103"/>
    <mergeCell ref="M92:N93"/>
    <mergeCell ref="P92:Q93"/>
    <mergeCell ref="S92:T93"/>
    <mergeCell ref="V92:W93"/>
    <mergeCell ref="P95:Q95"/>
    <mergeCell ref="S95:T95"/>
    <mergeCell ref="V95:W95"/>
    <mergeCell ref="T20:V20"/>
    <mergeCell ref="T17:V17"/>
    <mergeCell ref="C11:P11"/>
    <mergeCell ref="I39:K39"/>
    <mergeCell ref="M39:N39"/>
    <mergeCell ref="P39:Q39"/>
    <mergeCell ref="S39:T39"/>
    <mergeCell ref="I37:K37"/>
    <mergeCell ref="M37:N37"/>
    <mergeCell ref="P37:Q37"/>
    <mergeCell ref="S37:T37"/>
    <mergeCell ref="V37:W37"/>
    <mergeCell ref="W15:Y16"/>
    <mergeCell ref="W18:Y19"/>
    <mergeCell ref="T13:V13"/>
    <mergeCell ref="Y37:Z37"/>
    <mergeCell ref="V34:W35"/>
    <mergeCell ref="L24:M24"/>
    <mergeCell ref="I23:J23"/>
    <mergeCell ref="B31:K31"/>
    <mergeCell ref="M34:N35"/>
    <mergeCell ref="S34:T35"/>
    <mergeCell ref="P34:Q35"/>
    <mergeCell ref="E37:H43"/>
    <mergeCell ref="AH39:AH43"/>
    <mergeCell ref="I42:K42"/>
    <mergeCell ref="M42:N42"/>
    <mergeCell ref="P42:Q42"/>
    <mergeCell ref="S42:T42"/>
    <mergeCell ref="I41:K41"/>
    <mergeCell ref="M41:N41"/>
    <mergeCell ref="P41:Q41"/>
    <mergeCell ref="S41:T41"/>
    <mergeCell ref="I43:K43"/>
    <mergeCell ref="AB39:AB43"/>
    <mergeCell ref="M43:N43"/>
    <mergeCell ref="P43:Q43"/>
    <mergeCell ref="S43:T43"/>
    <mergeCell ref="I40:K40"/>
    <mergeCell ref="M40:N40"/>
    <mergeCell ref="P40:Q40"/>
    <mergeCell ref="S40:T40"/>
    <mergeCell ref="V45:W45"/>
    <mergeCell ref="Y45:Z45"/>
    <mergeCell ref="AB45:AD45"/>
    <mergeCell ref="I61:K61"/>
    <mergeCell ref="M61:N61"/>
    <mergeCell ref="P61:Q61"/>
    <mergeCell ref="AB61:AB65"/>
    <mergeCell ref="S59:T59"/>
    <mergeCell ref="V59:W59"/>
    <mergeCell ref="S65:T65"/>
    <mergeCell ref="P64:Q64"/>
    <mergeCell ref="S64:T64"/>
    <mergeCell ref="I63:K63"/>
    <mergeCell ref="M63:N63"/>
    <mergeCell ref="P63:Q63"/>
    <mergeCell ref="S63:T63"/>
    <mergeCell ref="I65:K65"/>
    <mergeCell ref="M65:N65"/>
    <mergeCell ref="P65:Q65"/>
    <mergeCell ref="S61:T61"/>
    <mergeCell ref="I59:K59"/>
    <mergeCell ref="M59:N59"/>
    <mergeCell ref="P59:Q59"/>
    <mergeCell ref="Y59:Z59"/>
    <mergeCell ref="AH47:AJ47"/>
    <mergeCell ref="I62:K62"/>
    <mergeCell ref="M62:N62"/>
    <mergeCell ref="P62:Q62"/>
    <mergeCell ref="S62:T62"/>
    <mergeCell ref="AH61:AH65"/>
    <mergeCell ref="B53:K53"/>
    <mergeCell ref="M56:N57"/>
    <mergeCell ref="P56:Q57"/>
    <mergeCell ref="S56:T57"/>
    <mergeCell ref="V56:W57"/>
    <mergeCell ref="Y56:Z57"/>
    <mergeCell ref="M74:N75"/>
    <mergeCell ref="P74:Q75"/>
    <mergeCell ref="S74:T75"/>
    <mergeCell ref="V74:W75"/>
    <mergeCell ref="Y74:Z75"/>
    <mergeCell ref="C90:J90"/>
    <mergeCell ref="B88:K88"/>
    <mergeCell ref="I83:K83"/>
    <mergeCell ref="M83:N83"/>
    <mergeCell ref="Y77:Z77"/>
    <mergeCell ref="I79:K79"/>
    <mergeCell ref="M79:N79"/>
    <mergeCell ref="P79:Q79"/>
    <mergeCell ref="S79:T79"/>
    <mergeCell ref="I77:K77"/>
    <mergeCell ref="M77:N77"/>
    <mergeCell ref="P77:Q77"/>
    <mergeCell ref="S77:T77"/>
    <mergeCell ref="V77:W77"/>
    <mergeCell ref="I80:K80"/>
    <mergeCell ref="M80:N80"/>
    <mergeCell ref="P80:Q80"/>
    <mergeCell ref="I82:K82"/>
    <mergeCell ref="M109:N110"/>
    <mergeCell ref="P109:Q110"/>
    <mergeCell ref="AH79:AH83"/>
    <mergeCell ref="I98:K98"/>
    <mergeCell ref="M98:N98"/>
    <mergeCell ref="P98:Q98"/>
    <mergeCell ref="S98:T98"/>
    <mergeCell ref="AH97:AH101"/>
    <mergeCell ref="M82:N82"/>
    <mergeCell ref="P82:Q82"/>
    <mergeCell ref="S82:T82"/>
    <mergeCell ref="I81:K81"/>
    <mergeCell ref="S109:T110"/>
    <mergeCell ref="V109:W110"/>
    <mergeCell ref="Y109:Z110"/>
    <mergeCell ref="M81:N81"/>
    <mergeCell ref="P81:Q81"/>
    <mergeCell ref="S81:T81"/>
    <mergeCell ref="S80:T80"/>
    <mergeCell ref="P83:Q83"/>
    <mergeCell ref="S83:T83"/>
    <mergeCell ref="M99:N99"/>
    <mergeCell ref="M101:N101"/>
    <mergeCell ref="P101:Q101"/>
    <mergeCell ref="P120:Q120"/>
    <mergeCell ref="P118:Q118"/>
    <mergeCell ref="W118:W119"/>
    <mergeCell ref="W120:W121"/>
    <mergeCell ref="W122:W123"/>
    <mergeCell ref="Z114:Z115"/>
    <mergeCell ref="Z116:Z117"/>
    <mergeCell ref="Z118:Z119"/>
    <mergeCell ref="Z120:Z121"/>
    <mergeCell ref="Z122:Z123"/>
    <mergeCell ref="AH150:AJ150"/>
    <mergeCell ref="Y8:AM8"/>
    <mergeCell ref="B8:W8"/>
    <mergeCell ref="I166:K166"/>
    <mergeCell ref="M166:N166"/>
    <mergeCell ref="P166:Q166"/>
    <mergeCell ref="S166:T166"/>
    <mergeCell ref="AB138:AB148"/>
    <mergeCell ref="AH138:AH148"/>
    <mergeCell ref="AJ139:AJ140"/>
    <mergeCell ref="AL139:AL140"/>
    <mergeCell ref="AD141:AD142"/>
    <mergeCell ref="AF141:AF142"/>
    <mergeCell ref="AJ141:AJ142"/>
    <mergeCell ref="AL141:AL142"/>
    <mergeCell ref="AJ143:AJ144"/>
    <mergeCell ref="AL143:AL144"/>
    <mergeCell ref="AJ145:AJ146"/>
    <mergeCell ref="AL145:AL146"/>
    <mergeCell ref="AJ147:AJ148"/>
    <mergeCell ref="AL147:AL148"/>
    <mergeCell ref="AH125:AJ125"/>
    <mergeCell ref="I141:K141"/>
    <mergeCell ref="M141:N141"/>
    <mergeCell ref="V103:W103"/>
    <mergeCell ref="Y103:Z103"/>
    <mergeCell ref="AH113:AH123"/>
    <mergeCell ref="AJ114:AJ115"/>
    <mergeCell ref="AJ116:AJ117"/>
    <mergeCell ref="AH159:AL160"/>
    <mergeCell ref="E14:F14"/>
    <mergeCell ref="E15:F15"/>
    <mergeCell ref="E16:F16"/>
    <mergeCell ref="L14:M14"/>
    <mergeCell ref="L15:M15"/>
    <mergeCell ref="L16:M16"/>
    <mergeCell ref="P14:Q14"/>
    <mergeCell ref="P15:Q15"/>
    <mergeCell ref="P16:Q16"/>
    <mergeCell ref="P17:Q17"/>
    <mergeCell ref="P18:Q18"/>
    <mergeCell ref="P19:Q19"/>
    <mergeCell ref="E18:F18"/>
    <mergeCell ref="L18:M18"/>
    <mergeCell ref="E19:F19"/>
    <mergeCell ref="L19:M19"/>
    <mergeCell ref="AB74:AF75"/>
    <mergeCell ref="AH74:AL75"/>
    <mergeCell ref="AB134:AF135"/>
    <mergeCell ref="AH134:AL135"/>
    <mergeCell ref="AH92:AL93"/>
    <mergeCell ref="AB109:AF110"/>
    <mergeCell ref="AH109:AL110"/>
    <mergeCell ref="AB34:AF35"/>
    <mergeCell ref="AH34:AL35"/>
    <mergeCell ref="AB56:AF57"/>
    <mergeCell ref="AH56:AL57"/>
    <mergeCell ref="AL114:AL115"/>
    <mergeCell ref="AL116:AL117"/>
    <mergeCell ref="AL118:AL119"/>
    <mergeCell ref="AL120:AL121"/>
    <mergeCell ref="AL122:AL123"/>
    <mergeCell ref="AH103:AJ103"/>
    <mergeCell ref="AB92:AF93"/>
    <mergeCell ref="AJ118:AJ119"/>
    <mergeCell ref="AJ120:AJ121"/>
    <mergeCell ref="AJ122:AJ123"/>
    <mergeCell ref="AB113:AB123"/>
    <mergeCell ref="AD116:AD117"/>
    <mergeCell ref="AF116:AF117"/>
    <mergeCell ref="AH45:AJ45"/>
    <mergeCell ref="AB47:AD47"/>
    <mergeCell ref="E59:H65"/>
    <mergeCell ref="E77:H83"/>
    <mergeCell ref="E95:H101"/>
    <mergeCell ref="E112:H123"/>
    <mergeCell ref="E137:H148"/>
    <mergeCell ref="E162:H168"/>
    <mergeCell ref="E13:G13"/>
    <mergeCell ref="P13:S13"/>
    <mergeCell ref="H13:I13"/>
    <mergeCell ref="G23:H23"/>
    <mergeCell ref="I24:J24"/>
    <mergeCell ref="I25:J25"/>
    <mergeCell ref="L25:M25"/>
    <mergeCell ref="C23:F23"/>
    <mergeCell ref="K13:M13"/>
    <mergeCell ref="K23:M23"/>
    <mergeCell ref="I116:K116"/>
    <mergeCell ref="M116:N116"/>
    <mergeCell ref="P116:Q116"/>
    <mergeCell ref="I117:K117"/>
    <mergeCell ref="M117:N117"/>
    <mergeCell ref="P117:Q117"/>
    <mergeCell ref="M121:N121"/>
    <mergeCell ref="M120:N120"/>
  </mergeCells>
  <conditionalFormatting sqref="V68:X70 Y37:Y38 V49:V52 V37:V38 V127 V67 V85:V86 V44 V59:V60 V77:V78 V95:V96 V112:V113">
    <cfRule type="cellIs" dxfId="414" priority="327" operator="equal">
      <formula>$AA$1</formula>
    </cfRule>
  </conditionalFormatting>
  <conditionalFormatting sqref="V102">
    <cfRule type="cellIs" dxfId="413" priority="268" operator="equal">
      <formula>$AA$1</formula>
    </cfRule>
  </conditionalFormatting>
  <conditionalFormatting sqref="V45:V48">
    <cfRule type="cellIs" dxfId="412" priority="283" operator="equal">
      <formula>$AA$1</formula>
    </cfRule>
  </conditionalFormatting>
  <conditionalFormatting sqref="V66">
    <cfRule type="cellIs" dxfId="411" priority="280" operator="equal">
      <formula>$AA$1</formula>
    </cfRule>
  </conditionalFormatting>
  <conditionalFormatting sqref="V84">
    <cfRule type="cellIs" dxfId="410" priority="274" operator="equal">
      <formula>$AA$1</formula>
    </cfRule>
  </conditionalFormatting>
  <conditionalFormatting sqref="V103:V106">
    <cfRule type="cellIs" dxfId="409" priority="266" operator="equal">
      <formula>$AA$1</formula>
    </cfRule>
  </conditionalFormatting>
  <conditionalFormatting sqref="V125:V126">
    <cfRule type="cellIs" dxfId="408" priority="261" operator="equal">
      <formula>$AA$1</formula>
    </cfRule>
  </conditionalFormatting>
  <conditionalFormatting sqref="V150:V151">
    <cfRule type="cellIs" dxfId="407" priority="250" operator="equal">
      <formula>$AA$1</formula>
    </cfRule>
  </conditionalFormatting>
  <conditionalFormatting sqref="Y59:Y60">
    <cfRule type="cellIs" dxfId="406" priority="208" operator="equal">
      <formula>$AA$1</formula>
    </cfRule>
  </conditionalFormatting>
  <conditionalFormatting sqref="Y77:Y78">
    <cfRule type="cellIs" dxfId="405" priority="206" operator="equal">
      <formula>$AA$1</formula>
    </cfRule>
  </conditionalFormatting>
  <conditionalFormatting sqref="Y95:Y96">
    <cfRule type="cellIs" dxfId="404" priority="204" operator="equal">
      <formula>$AA$1</formula>
    </cfRule>
  </conditionalFormatting>
  <conditionalFormatting sqref="Y112">
    <cfRule type="cellIs" dxfId="403" priority="202" operator="equal">
      <formula>$AA$1</formula>
    </cfRule>
  </conditionalFormatting>
  <conditionalFormatting sqref="Y113">
    <cfRule type="cellIs" dxfId="402" priority="200" operator="equal">
      <formula>$AA$1</formula>
    </cfRule>
  </conditionalFormatting>
  <conditionalFormatting sqref="W39">
    <cfRule type="expression" dxfId="401" priority="184">
      <formula>$V$39=""</formula>
    </cfRule>
  </conditionalFormatting>
  <conditionalFormatting sqref="W40">
    <cfRule type="expression" dxfId="400" priority="183">
      <formula>$V$40=""</formula>
    </cfRule>
  </conditionalFormatting>
  <conditionalFormatting sqref="W41">
    <cfRule type="expression" dxfId="399" priority="182">
      <formula>$V$41=""</formula>
    </cfRule>
  </conditionalFormatting>
  <conditionalFormatting sqref="W42">
    <cfRule type="expression" dxfId="398" priority="181">
      <formula>$V$42=""</formula>
    </cfRule>
  </conditionalFormatting>
  <conditionalFormatting sqref="W43">
    <cfRule type="expression" dxfId="397" priority="180">
      <formula>$V$43=""</formula>
    </cfRule>
  </conditionalFormatting>
  <conditionalFormatting sqref="Z39">
    <cfRule type="expression" dxfId="396" priority="179">
      <formula>$V$39=""</formula>
    </cfRule>
  </conditionalFormatting>
  <conditionalFormatting sqref="Z40">
    <cfRule type="expression" dxfId="395" priority="178">
      <formula>$V$40=""</formula>
    </cfRule>
  </conditionalFormatting>
  <conditionalFormatting sqref="Z41">
    <cfRule type="expression" dxfId="394" priority="177">
      <formula>$V$41=""</formula>
    </cfRule>
  </conditionalFormatting>
  <conditionalFormatting sqref="Z42">
    <cfRule type="expression" dxfId="393" priority="176">
      <formula>$V$42=""</formula>
    </cfRule>
  </conditionalFormatting>
  <conditionalFormatting sqref="Z43">
    <cfRule type="expression" dxfId="392" priority="175">
      <formula>$V$43=""</formula>
    </cfRule>
  </conditionalFormatting>
  <conditionalFormatting sqref="W61">
    <cfRule type="expression" dxfId="391" priority="158">
      <formula>$V$61=""</formula>
    </cfRule>
  </conditionalFormatting>
  <conditionalFormatting sqref="W62">
    <cfRule type="expression" dxfId="390" priority="157">
      <formula>$V$62=""</formula>
    </cfRule>
  </conditionalFormatting>
  <conditionalFormatting sqref="W63">
    <cfRule type="expression" dxfId="389" priority="156">
      <formula>$V$63=""</formula>
    </cfRule>
  </conditionalFormatting>
  <conditionalFormatting sqref="W64">
    <cfRule type="expression" dxfId="388" priority="155">
      <formula>$V$64=""</formula>
    </cfRule>
  </conditionalFormatting>
  <conditionalFormatting sqref="W65">
    <cfRule type="expression" dxfId="387" priority="154">
      <formula>$V$65=""</formula>
    </cfRule>
  </conditionalFormatting>
  <conditionalFormatting sqref="Z61">
    <cfRule type="expression" dxfId="386" priority="153">
      <formula>$V$61=""</formula>
    </cfRule>
  </conditionalFormatting>
  <conditionalFormatting sqref="Z62">
    <cfRule type="expression" dxfId="385" priority="152">
      <formula>$V$62=""</formula>
    </cfRule>
  </conditionalFormatting>
  <conditionalFormatting sqref="Z63">
    <cfRule type="expression" dxfId="384" priority="151">
      <formula>$V$63=""</formula>
    </cfRule>
  </conditionalFormatting>
  <conditionalFormatting sqref="Z64">
    <cfRule type="expression" dxfId="383" priority="150">
      <formula>$V$64=""</formula>
    </cfRule>
  </conditionalFormatting>
  <conditionalFormatting sqref="Z65">
    <cfRule type="expression" dxfId="382" priority="149">
      <formula>$V$65=""</formula>
    </cfRule>
  </conditionalFormatting>
  <conditionalFormatting sqref="W79">
    <cfRule type="expression" dxfId="381" priority="147">
      <formula>$V$79=""</formula>
    </cfRule>
  </conditionalFormatting>
  <conditionalFormatting sqref="W80">
    <cfRule type="expression" dxfId="380" priority="146">
      <formula>$V$80=""</formula>
    </cfRule>
  </conditionalFormatting>
  <conditionalFormatting sqref="W81">
    <cfRule type="expression" dxfId="379" priority="145">
      <formula>$V$81=""</formula>
    </cfRule>
  </conditionalFormatting>
  <conditionalFormatting sqref="W82">
    <cfRule type="expression" dxfId="378" priority="144">
      <formula>$V$82=""</formula>
    </cfRule>
  </conditionalFormatting>
  <conditionalFormatting sqref="W83">
    <cfRule type="expression" dxfId="377" priority="143">
      <formula>$V$83=""</formula>
    </cfRule>
  </conditionalFormatting>
  <conditionalFormatting sqref="Z79">
    <cfRule type="expression" dxfId="376" priority="142">
      <formula>$V$79=""</formula>
    </cfRule>
  </conditionalFormatting>
  <conditionalFormatting sqref="Z80">
    <cfRule type="expression" dxfId="375" priority="141">
      <formula>$V$80=""</formula>
    </cfRule>
  </conditionalFormatting>
  <conditionalFormatting sqref="Z81">
    <cfRule type="expression" dxfId="374" priority="140">
      <formula>$V$81=""</formula>
    </cfRule>
  </conditionalFormatting>
  <conditionalFormatting sqref="Z82">
    <cfRule type="expression" dxfId="373" priority="139">
      <formula>$V$82=""</formula>
    </cfRule>
  </conditionalFormatting>
  <conditionalFormatting sqref="Z83">
    <cfRule type="expression" dxfId="372" priority="138">
      <formula>$V$83=""</formula>
    </cfRule>
  </conditionalFormatting>
  <conditionalFormatting sqref="S112:T113">
    <cfRule type="expression" dxfId="371" priority="117">
      <formula>$P$113=""</formula>
    </cfRule>
  </conditionalFormatting>
  <conditionalFormatting sqref="S114:T115">
    <cfRule type="expression" dxfId="370" priority="116">
      <formula>$P$115=""</formula>
    </cfRule>
  </conditionalFormatting>
  <conditionalFormatting sqref="S116:T117">
    <cfRule type="expression" dxfId="369" priority="115">
      <formula>$P$117=""</formula>
    </cfRule>
  </conditionalFormatting>
  <conditionalFormatting sqref="S118:T119">
    <cfRule type="expression" dxfId="368" priority="114">
      <formula>$P$119=""</formula>
    </cfRule>
  </conditionalFormatting>
  <conditionalFormatting sqref="S120:T121">
    <cfRule type="expression" dxfId="367" priority="113">
      <formula>$P$121=""</formula>
    </cfRule>
  </conditionalFormatting>
  <conditionalFormatting sqref="S122:T123">
    <cfRule type="expression" dxfId="366" priority="112">
      <formula>$P$123=""</formula>
    </cfRule>
  </conditionalFormatting>
  <conditionalFormatting sqref="V114:V115">
    <cfRule type="expression" dxfId="365" priority="95">
      <formula>$P$115=""</formula>
    </cfRule>
  </conditionalFormatting>
  <conditionalFormatting sqref="W114:W115">
    <cfRule type="expression" dxfId="364" priority="94">
      <formula>$P$115=""</formula>
    </cfRule>
  </conditionalFormatting>
  <conditionalFormatting sqref="Y114:Y115">
    <cfRule type="expression" dxfId="363" priority="93">
      <formula>$P$115=""</formula>
    </cfRule>
  </conditionalFormatting>
  <conditionalFormatting sqref="Z114:Z115">
    <cfRule type="expression" dxfId="362" priority="92">
      <formula>$P$115=""</formula>
    </cfRule>
  </conditionalFormatting>
  <conditionalFormatting sqref="V116:Z117">
    <cfRule type="expression" dxfId="361" priority="90">
      <formula>$P$117=""</formula>
    </cfRule>
  </conditionalFormatting>
  <conditionalFormatting sqref="V118:Z119">
    <cfRule type="expression" dxfId="360" priority="89">
      <formula>$P$119=""</formula>
    </cfRule>
  </conditionalFormatting>
  <conditionalFormatting sqref="V120:Z121">
    <cfRule type="expression" dxfId="359" priority="88">
      <formula>$P$121=""</formula>
    </cfRule>
  </conditionalFormatting>
  <conditionalFormatting sqref="V122:Z123">
    <cfRule type="expression" dxfId="358" priority="87">
      <formula>$P$123=""</formula>
    </cfRule>
  </conditionalFormatting>
  <conditionalFormatting sqref="W97">
    <cfRule type="expression" dxfId="357" priority="85">
      <formula>$V$97=""</formula>
    </cfRule>
  </conditionalFormatting>
  <conditionalFormatting sqref="W98">
    <cfRule type="expression" dxfId="356" priority="84">
      <formula>$V$98=""</formula>
    </cfRule>
  </conditionalFormatting>
  <conditionalFormatting sqref="W99">
    <cfRule type="expression" dxfId="355" priority="83">
      <formula>$V$99=""</formula>
    </cfRule>
  </conditionalFormatting>
  <conditionalFormatting sqref="W100">
    <cfRule type="expression" dxfId="354" priority="82">
      <formula>$V$100=""</formula>
    </cfRule>
  </conditionalFormatting>
  <conditionalFormatting sqref="W101">
    <cfRule type="expression" dxfId="353" priority="81">
      <formula>$V$101=""</formula>
    </cfRule>
  </conditionalFormatting>
  <conditionalFormatting sqref="Z97">
    <cfRule type="expression" dxfId="352" priority="80">
      <formula>$V$97=""</formula>
    </cfRule>
  </conditionalFormatting>
  <conditionalFormatting sqref="Z98">
    <cfRule type="expression" dxfId="351" priority="79">
      <formula>$V$98=""</formula>
    </cfRule>
  </conditionalFormatting>
  <conditionalFormatting sqref="Z99">
    <cfRule type="expression" dxfId="350" priority="78">
      <formula>$V$99=""</formula>
    </cfRule>
  </conditionalFormatting>
  <conditionalFormatting sqref="Z100">
    <cfRule type="expression" dxfId="349" priority="77">
      <formula>$V$100=""</formula>
    </cfRule>
  </conditionalFormatting>
  <conditionalFormatting sqref="Z101">
    <cfRule type="expression" dxfId="348" priority="76">
      <formula>$V$101=""</formula>
    </cfRule>
  </conditionalFormatting>
  <conditionalFormatting sqref="S137:T138">
    <cfRule type="expression" dxfId="347" priority="56">
      <formula>$P$138=""</formula>
    </cfRule>
  </conditionalFormatting>
  <conditionalFormatting sqref="S139:T140">
    <cfRule type="expression" dxfId="346" priority="55">
      <formula>$P$140=""</formula>
    </cfRule>
  </conditionalFormatting>
  <conditionalFormatting sqref="S141:T142">
    <cfRule type="expression" dxfId="345" priority="54">
      <formula>$P$142=""</formula>
    </cfRule>
  </conditionalFormatting>
  <conditionalFormatting sqref="S143:T144">
    <cfRule type="expression" dxfId="344" priority="53">
      <formula>$P$144=""</formula>
    </cfRule>
  </conditionalFormatting>
  <conditionalFormatting sqref="S145:T146">
    <cfRule type="expression" dxfId="343" priority="52">
      <formula>$P$146=""</formula>
    </cfRule>
  </conditionalFormatting>
  <conditionalFormatting sqref="S147:T148">
    <cfRule type="expression" dxfId="342" priority="51">
      <formula>$P$148=""</formula>
    </cfRule>
  </conditionalFormatting>
  <conditionalFormatting sqref="V139:Z140">
    <cfRule type="expression" dxfId="341" priority="49">
      <formula>$P$140=""</formula>
    </cfRule>
  </conditionalFormatting>
  <conditionalFormatting sqref="V141:Z142">
    <cfRule type="expression" dxfId="340" priority="48">
      <formula>$P$142=""</formula>
    </cfRule>
  </conditionalFormatting>
  <conditionalFormatting sqref="V143:Z144">
    <cfRule type="expression" dxfId="339" priority="47">
      <formula>$P$144=""</formula>
    </cfRule>
  </conditionalFormatting>
  <conditionalFormatting sqref="V145:Z146">
    <cfRule type="expression" dxfId="338" priority="46">
      <formula>$P$146=""</formula>
    </cfRule>
  </conditionalFormatting>
  <conditionalFormatting sqref="V147:Z148">
    <cfRule type="expression" dxfId="337" priority="45">
      <formula>$P$148=""</formula>
    </cfRule>
  </conditionalFormatting>
  <conditionalFormatting sqref="V162:V163">
    <cfRule type="cellIs" dxfId="336" priority="32" operator="equal">
      <formula>$AA$1</formula>
    </cfRule>
  </conditionalFormatting>
  <conditionalFormatting sqref="Y162:Y163">
    <cfRule type="cellIs" dxfId="335" priority="31" operator="equal">
      <formula>$AA$1</formula>
    </cfRule>
  </conditionalFormatting>
  <conditionalFormatting sqref="W164">
    <cfRule type="expression" dxfId="334" priority="17">
      <formula>$V$164=""</formula>
    </cfRule>
  </conditionalFormatting>
  <conditionalFormatting sqref="W165">
    <cfRule type="expression" dxfId="333" priority="16">
      <formula>$V$165=""</formula>
    </cfRule>
  </conditionalFormatting>
  <conditionalFormatting sqref="W166">
    <cfRule type="expression" dxfId="332" priority="15">
      <formula>$V$166=""</formula>
    </cfRule>
  </conditionalFormatting>
  <conditionalFormatting sqref="W167">
    <cfRule type="expression" dxfId="331" priority="14">
      <formula>$V$167=""</formula>
    </cfRule>
  </conditionalFormatting>
  <conditionalFormatting sqref="W168">
    <cfRule type="expression" dxfId="330" priority="13">
      <formula>$V$168=""</formula>
    </cfRule>
  </conditionalFormatting>
  <conditionalFormatting sqref="Z164">
    <cfRule type="expression" dxfId="329" priority="12">
      <formula>$V$164=""</formula>
    </cfRule>
  </conditionalFormatting>
  <conditionalFormatting sqref="Z165">
    <cfRule type="expression" dxfId="328" priority="11">
      <formula>$V$165=""</formula>
    </cfRule>
  </conditionalFormatting>
  <conditionalFormatting sqref="Z166">
    <cfRule type="expression" dxfId="327" priority="10">
      <formula>$V$166=""</formula>
    </cfRule>
  </conditionalFormatting>
  <conditionalFormatting sqref="Z167">
    <cfRule type="expression" dxfId="326" priority="9">
      <formula>$V$167=""</formula>
    </cfRule>
  </conditionalFormatting>
  <conditionalFormatting sqref="Z168">
    <cfRule type="expression" dxfId="325" priority="8">
      <formula>$V$168=""</formula>
    </cfRule>
  </conditionalFormatting>
  <conditionalFormatting sqref="E18">
    <cfRule type="cellIs" dxfId="324" priority="4" operator="equal">
      <formula>$AA$1</formula>
    </cfRule>
  </conditionalFormatting>
  <conditionalFormatting sqref="E19">
    <cfRule type="cellIs" dxfId="323" priority="3" operator="equal">
      <formula>$AA$1</formula>
    </cfRule>
  </conditionalFormatting>
  <conditionalFormatting sqref="G19">
    <cfRule type="cellIs" dxfId="322" priority="1" operator="equal">
      <formula>$AA$1</formula>
    </cfRule>
  </conditionalFormatting>
  <conditionalFormatting sqref="G18">
    <cfRule type="cellIs" dxfId="321" priority="2" operator="equal">
      <formula>$AA$1</formula>
    </cfRule>
  </conditionalFormatting>
  <pageMargins left="0.7" right="0.7" top="0.75" bottom="0.75" header="0.3" footer="0.3"/>
  <pageSetup paperSize="8" scale="3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26" operator="containsText" id="{6310FA96-20F2-4C6F-99B0-AB6C77B10ED4}">
            <xm:f>NOT(ISERROR(SEARCH($S$37,Y37)))</xm:f>
            <xm:f>$S$37</xm:f>
            <x14:dxf>
              <font>
                <color theme="0"/>
              </font>
            </x14:dxf>
          </x14:cfRule>
          <xm:sqref>Y68:Z70 Y37:Y38</xm:sqref>
        </x14:conditionalFormatting>
        <x14:conditionalFormatting xmlns:xm="http://schemas.microsoft.com/office/excel/2006/main">
          <x14:cfRule type="containsText" priority="255" operator="containsText" id="{3AC5F1B5-D748-44FF-A6BA-586E418DD685}">
            <xm:f>NOT(ISERROR(SEARCH($C$109,V124)))</xm:f>
            <xm:f>$C$109</xm:f>
            <x14:dxf>
              <font>
                <color theme="2"/>
              </font>
            </x14:dxf>
          </x14:cfRule>
          <xm:sqref>V124:X124 V149:X149 V169:X169</xm:sqref>
        </x14:conditionalFormatting>
        <x14:conditionalFormatting xmlns:xm="http://schemas.microsoft.com/office/excel/2006/main">
          <x14:cfRule type="containsText" priority="254" operator="containsText" id="{D9BAA3C2-619D-4595-9116-14B42CF7566A}">
            <xm:f>NOT(ISERROR(SEARCH($S$113,Y124)))</xm:f>
            <xm:f>$S$113</xm:f>
            <x14:dxf>
              <font>
                <color theme="2"/>
              </font>
            </x14:dxf>
          </x14:cfRule>
          <xm:sqref>Y124:Z124</xm:sqref>
        </x14:conditionalFormatting>
        <x14:conditionalFormatting xmlns:xm="http://schemas.microsoft.com/office/excel/2006/main">
          <x14:cfRule type="containsText" priority="247" operator="containsText" id="{243FC5B8-00AD-40AB-8722-345D80AE2164}">
            <xm:f>NOT(ISERROR(SEARCH($S$113,Y149)))</xm:f>
            <xm:f>$S$113</xm:f>
            <x14:dxf>
              <font>
                <color theme="2"/>
              </font>
            </x14:dxf>
          </x14:cfRule>
          <xm:sqref>Y149:Z149</xm:sqref>
        </x14:conditionalFormatting>
        <x14:conditionalFormatting xmlns:xm="http://schemas.microsoft.com/office/excel/2006/main">
          <x14:cfRule type="containsText" priority="238" operator="containsText" id="{0FF7A433-2AFC-40BC-8B75-3214C7D29AEE}">
            <xm:f>NOT(ISERROR(SEARCH($S$113,Y169)))</xm:f>
            <xm:f>$S$113</xm:f>
            <x14:dxf>
              <font>
                <color theme="2"/>
              </font>
            </x14:dxf>
          </x14:cfRule>
          <xm:sqref>Y169:Z169</xm:sqref>
        </x14:conditionalFormatting>
        <x14:conditionalFormatting xmlns:xm="http://schemas.microsoft.com/office/excel/2006/main">
          <x14:cfRule type="containsText" priority="207" operator="containsText" id="{31980326-BC3D-4F78-8680-0B8D1EC8FA41}">
            <xm:f>NOT(ISERROR(SEARCH($S$37,Y59)))</xm:f>
            <xm:f>$S$37</xm:f>
            <x14:dxf>
              <font>
                <color theme="0"/>
              </font>
            </x14:dxf>
          </x14:cfRule>
          <xm:sqref>Y59:Y60</xm:sqref>
        </x14:conditionalFormatting>
        <x14:conditionalFormatting xmlns:xm="http://schemas.microsoft.com/office/excel/2006/main">
          <x14:cfRule type="containsText" priority="205" operator="containsText" id="{C6F2EBC0-3BB7-4CFF-B3AB-4393FD47DC45}">
            <xm:f>NOT(ISERROR(SEARCH($S$37,Y77)))</xm:f>
            <xm:f>$S$37</xm:f>
            <x14:dxf>
              <font>
                <color theme="0"/>
              </font>
            </x14:dxf>
          </x14:cfRule>
          <xm:sqref>Y77:Y78</xm:sqref>
        </x14:conditionalFormatting>
        <x14:conditionalFormatting xmlns:xm="http://schemas.microsoft.com/office/excel/2006/main">
          <x14:cfRule type="containsText" priority="203" operator="containsText" id="{EB2AB7A7-2436-4880-8BF3-A83C4272F73E}">
            <xm:f>NOT(ISERROR(SEARCH($S$37,Y95)))</xm:f>
            <xm:f>$S$37</xm:f>
            <x14:dxf>
              <font>
                <color theme="0"/>
              </font>
            </x14:dxf>
          </x14:cfRule>
          <xm:sqref>Y95:Y96</xm:sqref>
        </x14:conditionalFormatting>
        <x14:conditionalFormatting xmlns:xm="http://schemas.microsoft.com/office/excel/2006/main">
          <x14:cfRule type="containsText" priority="201" operator="containsText" id="{DE814D5D-A40B-4312-9F5F-7384E2A75AD1}">
            <xm:f>NOT(ISERROR(SEARCH($S$37,Y112)))</xm:f>
            <xm:f>$S$37</xm:f>
            <x14:dxf>
              <font>
                <color theme="0"/>
              </font>
            </x14:dxf>
          </x14:cfRule>
          <xm:sqref>Y112</xm:sqref>
        </x14:conditionalFormatting>
        <x14:conditionalFormatting xmlns:xm="http://schemas.microsoft.com/office/excel/2006/main">
          <x14:cfRule type="containsText" priority="199" operator="containsText" id="{853B5C1E-5D51-462C-AB68-64D1E17BE593}">
            <xm:f>NOT(ISERROR(SEARCH($S$37,Y113)))</xm:f>
            <xm:f>$S$37</xm:f>
            <x14:dxf>
              <font>
                <color theme="0"/>
              </font>
            </x14:dxf>
          </x14:cfRule>
          <xm:sqref>Y113</xm:sqref>
        </x14:conditionalFormatting>
        <x14:conditionalFormatting xmlns:xm="http://schemas.microsoft.com/office/excel/2006/main">
          <x14:cfRule type="containsText" priority="185" operator="containsText" id="{21934774-FB26-43B8-BCED-4EBFF6BA632B}">
            <xm:f>NOT(ISERROR(SEARCH($S$37,Y39)))</xm:f>
            <xm:f>$S$37</xm:f>
            <x14:dxf>
              <font>
                <color theme="0"/>
              </font>
            </x14:dxf>
          </x14:cfRule>
          <xm:sqref>Y39:Y43</xm:sqref>
        </x14:conditionalFormatting>
        <x14:conditionalFormatting xmlns:xm="http://schemas.microsoft.com/office/excel/2006/main">
          <x14:cfRule type="containsText" priority="174" operator="containsText" id="{7BB15E5C-B887-45D5-A323-9FF19AD7F027}">
            <xm:f>NOT(ISERROR(SEARCH($S$59,Y61)))</xm:f>
            <xm:f>$S$59</xm:f>
            <x14:dxf>
              <font>
                <color theme="0"/>
              </font>
            </x14:dxf>
          </x14:cfRule>
          <xm:sqref>Y61:Y65</xm:sqref>
        </x14:conditionalFormatting>
        <x14:conditionalFormatting xmlns:xm="http://schemas.microsoft.com/office/excel/2006/main">
          <x14:cfRule type="containsText" priority="148" operator="containsText" id="{E9FBE422-9889-43C9-8F00-50A77DEF6451}">
            <xm:f>NOT(ISERROR(SEARCH($S$77,Y79)))</xm:f>
            <xm:f>$S$77</xm:f>
            <x14:dxf>
              <font>
                <color theme="0"/>
              </font>
            </x14:dxf>
          </x14:cfRule>
          <xm:sqref>Y79:Y83</xm:sqref>
        </x14:conditionalFormatting>
        <x14:conditionalFormatting xmlns:xm="http://schemas.microsoft.com/office/excel/2006/main">
          <x14:cfRule type="containsText" priority="86" operator="containsText" id="{68CCB575-8AC3-44BC-85BF-E90F91EA41CE}">
            <xm:f>NOT(ISERROR(SEARCH($S$95,Y97)))</xm:f>
            <xm:f>$S$95</xm:f>
            <x14:dxf>
              <font>
                <color theme="0"/>
              </font>
            </x14:dxf>
          </x14:cfRule>
          <xm:sqref>Y97:Y101</xm:sqref>
        </x14:conditionalFormatting>
        <x14:conditionalFormatting xmlns:xm="http://schemas.microsoft.com/office/excel/2006/main">
          <x14:cfRule type="containsText" priority="50" operator="containsText" id="{5F695EA8-EDA3-4669-ADDD-EDA3AEE1567D}">
            <xm:f>NOT(ISERROR(SEARCH($S$137,Y139)))</xm:f>
            <xm:f>$S$137</xm:f>
            <x14:dxf>
              <font>
                <color theme="0"/>
              </font>
            </x14:dxf>
          </x14:cfRule>
          <xm:sqref>Y139:Y148</xm:sqref>
        </x14:conditionalFormatting>
        <x14:conditionalFormatting xmlns:xm="http://schemas.microsoft.com/office/excel/2006/main">
          <x14:cfRule type="containsText" priority="30" operator="containsText" id="{AF6E5C1A-5FCC-41C9-A737-EEB050E10A49}">
            <xm:f>NOT(ISERROR(SEARCH($S$37,Y162)))</xm:f>
            <xm:f>$S$37</xm:f>
            <x14:dxf>
              <font>
                <color theme="0"/>
              </font>
            </x14:dxf>
          </x14:cfRule>
          <xm:sqref>Y162:Y163</xm:sqref>
        </x14:conditionalFormatting>
        <x14:conditionalFormatting xmlns:xm="http://schemas.microsoft.com/office/excel/2006/main">
          <x14:cfRule type="containsText" priority="18" operator="containsText" id="{029FB0DC-E1A7-424B-9620-D62392231320}">
            <xm:f>NOT(ISERROR(SEARCH($S$162,Y164)))</xm:f>
            <xm:f>$S$162</xm:f>
            <x14:dxf>
              <font>
                <color theme="0"/>
              </font>
            </x14:dxf>
          </x14:cfRule>
          <xm:sqref>Y164:Y168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Q148"/>
  <sheetViews>
    <sheetView showGridLines="0" showRowColHeaders="0" zoomScale="75" zoomScaleNormal="75" workbookViewId="0">
      <selection activeCell="S32" sqref="S32:T32"/>
    </sheetView>
  </sheetViews>
  <sheetFormatPr baseColWidth="10" defaultRowHeight="15" x14ac:dyDescent="0.25"/>
  <cols>
    <col min="1" max="1" width="1.7109375" style="191" customWidth="1"/>
    <col min="2" max="2" width="3" style="191" customWidth="1"/>
    <col min="3" max="3" width="11.42578125" style="191"/>
    <col min="4" max="4" width="6.85546875" style="191" customWidth="1"/>
    <col min="5" max="5" width="0.140625" style="191" customWidth="1"/>
    <col min="6" max="6" width="9" style="191" customWidth="1"/>
    <col min="7" max="7" width="0.85546875" style="222" customWidth="1"/>
    <col min="8" max="8" width="9.85546875" style="191" customWidth="1"/>
    <col min="9" max="9" width="22.7109375" style="191" customWidth="1"/>
    <col min="10" max="10" width="0.28515625" style="191" customWidth="1"/>
    <col min="11" max="11" width="9.140625" style="191" customWidth="1"/>
    <col min="12" max="12" width="0.140625" style="222" customWidth="1"/>
    <col min="13" max="13" width="10.85546875" style="191" customWidth="1"/>
    <col min="14" max="14" width="1.140625" style="191" hidden="1" customWidth="1"/>
    <col min="15" max="15" width="0.28515625" style="222" customWidth="1"/>
    <col min="16" max="16" width="30.7109375" style="191" customWidth="1"/>
    <col min="17" max="17" width="11.85546875" style="191" hidden="1" customWidth="1"/>
    <col min="18" max="18" width="0.28515625" style="222" customWidth="1"/>
    <col min="19" max="20" width="11.42578125" style="191"/>
    <col min="21" max="21" width="0.28515625" style="222" customWidth="1"/>
    <col min="22" max="22" width="11.42578125" style="191"/>
    <col min="23" max="23" width="0.140625" style="222" customWidth="1"/>
    <col min="24" max="24" width="25.7109375" style="191" customWidth="1"/>
    <col min="25" max="25" width="0.28515625" style="222" customWidth="1"/>
    <col min="26" max="26" width="11.42578125" style="191" customWidth="1"/>
    <col min="27" max="27" width="31.7109375" style="191" customWidth="1"/>
    <col min="28" max="28" width="0.28515625" style="222" customWidth="1"/>
    <col min="29" max="29" width="11.42578125" style="294"/>
    <col min="30" max="30" width="50.7109375" style="191" customWidth="1"/>
    <col min="31" max="31" width="9.140625" style="191" customWidth="1"/>
    <col min="32" max="32" width="15.85546875" style="191" customWidth="1"/>
    <col min="33" max="33" width="0.5703125" style="191" customWidth="1"/>
    <col min="34" max="34" width="19.28515625" style="191" customWidth="1"/>
    <col min="35" max="35" width="0.5703125" style="191" customWidth="1"/>
    <col min="36" max="36" width="19.28515625" style="191" customWidth="1"/>
    <col min="37" max="37" width="0.5703125" style="191" customWidth="1"/>
    <col min="38" max="38" width="21.5703125" style="191" customWidth="1"/>
    <col min="39" max="39" width="0.5703125" style="240" customWidth="1"/>
    <col min="40" max="40" width="21.5703125" style="191" customWidth="1"/>
    <col min="41" max="41" width="3.85546875" style="191" customWidth="1"/>
    <col min="42" max="16384" width="11.42578125" style="191"/>
  </cols>
  <sheetData>
    <row r="1" spans="1:41" x14ac:dyDescent="0.25">
      <c r="A1" s="185"/>
      <c r="B1" s="185"/>
      <c r="C1" s="185"/>
      <c r="D1" s="185"/>
      <c r="E1" s="185"/>
      <c r="F1" s="185"/>
      <c r="G1" s="186"/>
      <c r="H1" s="185"/>
      <c r="I1" s="185"/>
      <c r="J1" s="185"/>
      <c r="K1" s="185"/>
      <c r="L1" s="186"/>
      <c r="M1" s="185"/>
      <c r="N1" s="185"/>
      <c r="O1" s="186"/>
      <c r="P1" s="185"/>
      <c r="Q1" s="185"/>
      <c r="R1" s="186"/>
      <c r="S1" s="185"/>
      <c r="T1" s="185"/>
      <c r="U1" s="186"/>
      <c r="V1" s="185"/>
      <c r="W1" s="186"/>
      <c r="X1" s="185"/>
      <c r="Y1" s="186"/>
      <c r="Z1" s="187"/>
      <c r="AA1" s="187"/>
      <c r="AB1" s="188"/>
      <c r="AC1" s="189"/>
      <c r="AD1" s="187"/>
      <c r="AE1" s="190">
        <v>100</v>
      </c>
      <c r="AF1" s="187"/>
      <c r="AG1" s="187"/>
      <c r="AH1" s="297"/>
      <c r="AI1" s="185"/>
    </row>
    <row r="2" spans="1:41" ht="23.25" customHeight="1" x14ac:dyDescent="0.25">
      <c r="A2" s="185"/>
      <c r="B2" s="185"/>
      <c r="C2" s="185"/>
      <c r="D2" s="185"/>
      <c r="E2" s="185"/>
      <c r="F2" s="185"/>
      <c r="G2" s="186"/>
      <c r="H2" s="185"/>
      <c r="I2" s="185"/>
      <c r="J2" s="185"/>
      <c r="K2" s="185"/>
      <c r="L2" s="186"/>
      <c r="M2" s="185"/>
      <c r="N2" s="185"/>
      <c r="O2" s="186"/>
      <c r="P2" s="185"/>
      <c r="Q2" s="185"/>
      <c r="R2" s="186"/>
      <c r="S2" s="185"/>
      <c r="T2" s="185"/>
      <c r="U2" s="186"/>
      <c r="V2" s="185"/>
      <c r="W2" s="186"/>
      <c r="X2" s="185"/>
      <c r="Y2" s="186"/>
      <c r="Z2" s="187"/>
      <c r="AA2" s="187"/>
      <c r="AB2" s="188"/>
      <c r="AC2" s="189"/>
      <c r="AD2" s="187"/>
      <c r="AE2" s="187"/>
      <c r="AF2" s="187"/>
      <c r="AG2" s="187"/>
      <c r="AH2" s="187"/>
      <c r="AI2" s="185"/>
      <c r="AL2" s="344"/>
    </row>
    <row r="3" spans="1:41" ht="15" customHeight="1" x14ac:dyDescent="0.25">
      <c r="A3" s="185"/>
      <c r="B3" s="185"/>
      <c r="C3" s="185"/>
      <c r="D3" s="185"/>
      <c r="E3" s="185"/>
      <c r="F3" s="185"/>
      <c r="G3" s="186"/>
      <c r="H3" s="185"/>
      <c r="I3" s="185"/>
      <c r="J3" s="185"/>
      <c r="K3" s="185"/>
      <c r="L3" s="186"/>
      <c r="M3" s="185"/>
      <c r="N3" s="185"/>
      <c r="O3" s="186"/>
      <c r="P3" s="185"/>
      <c r="Q3" s="185"/>
      <c r="R3" s="186"/>
      <c r="S3" s="185"/>
      <c r="T3" s="185"/>
      <c r="U3" s="186"/>
      <c r="V3" s="185"/>
      <c r="W3" s="186"/>
      <c r="X3" s="185"/>
      <c r="Y3" s="186"/>
      <c r="Z3" s="187"/>
      <c r="AA3" s="187"/>
      <c r="AB3" s="188"/>
      <c r="AC3" s="189"/>
      <c r="AD3" s="187"/>
      <c r="AE3" s="187"/>
      <c r="AF3" s="187"/>
      <c r="AG3" s="187"/>
      <c r="AH3" s="187"/>
      <c r="AI3" s="185"/>
      <c r="AL3" s="344"/>
    </row>
    <row r="4" spans="1:41" x14ac:dyDescent="0.25">
      <c r="A4" s="185"/>
      <c r="B4" s="185"/>
      <c r="C4" s="185"/>
      <c r="D4" s="185"/>
      <c r="E4" s="185"/>
      <c r="F4" s="185"/>
      <c r="G4" s="186"/>
      <c r="H4" s="185"/>
      <c r="I4" s="185"/>
      <c r="J4" s="185"/>
      <c r="K4" s="185"/>
      <c r="L4" s="186"/>
      <c r="M4" s="185"/>
      <c r="N4" s="185"/>
      <c r="O4" s="186"/>
      <c r="P4" s="185"/>
      <c r="Q4" s="185"/>
      <c r="R4" s="186"/>
      <c r="S4" s="185"/>
      <c r="T4" s="185"/>
      <c r="U4" s="186"/>
      <c r="V4" s="185"/>
      <c r="W4" s="186"/>
      <c r="X4" s="185"/>
      <c r="Y4" s="186"/>
      <c r="Z4" s="187"/>
      <c r="AA4" s="187"/>
      <c r="AB4" s="188"/>
      <c r="AC4" s="189"/>
      <c r="AD4" s="187"/>
      <c r="AE4" s="187"/>
      <c r="AF4" s="187"/>
      <c r="AG4" s="187"/>
      <c r="AH4" s="187"/>
      <c r="AI4" s="185"/>
      <c r="AL4" s="344"/>
    </row>
    <row r="5" spans="1:41" x14ac:dyDescent="0.25">
      <c r="A5" s="185"/>
      <c r="B5" s="185"/>
      <c r="C5" s="185"/>
      <c r="D5" s="185"/>
      <c r="E5" s="185"/>
      <c r="F5" s="185"/>
      <c r="G5" s="186"/>
      <c r="H5" s="185"/>
      <c r="I5" s="185"/>
      <c r="J5" s="185"/>
      <c r="K5" s="185"/>
      <c r="L5" s="186"/>
      <c r="M5" s="185"/>
      <c r="N5" s="185"/>
      <c r="O5" s="186"/>
      <c r="P5" s="185"/>
      <c r="Q5" s="185"/>
      <c r="R5" s="186"/>
      <c r="S5" s="185"/>
      <c r="T5" s="185"/>
      <c r="U5" s="186"/>
      <c r="V5" s="185"/>
      <c r="W5" s="186"/>
      <c r="X5" s="185"/>
      <c r="Y5" s="186"/>
      <c r="Z5" s="187"/>
      <c r="AA5" s="187"/>
      <c r="AB5" s="188"/>
      <c r="AC5" s="189"/>
      <c r="AD5" s="187"/>
      <c r="AE5" s="187"/>
      <c r="AF5" s="187"/>
      <c r="AG5" s="187"/>
      <c r="AH5" s="187"/>
      <c r="AI5" s="185"/>
      <c r="AL5" s="344"/>
    </row>
    <row r="6" spans="1:41" x14ac:dyDescent="0.25">
      <c r="A6" s="185"/>
      <c r="B6" s="185"/>
      <c r="C6" s="185"/>
      <c r="D6" s="185"/>
      <c r="E6" s="185"/>
      <c r="F6" s="185"/>
      <c r="G6" s="186"/>
      <c r="H6" s="185"/>
      <c r="I6" s="185"/>
      <c r="J6" s="185"/>
      <c r="K6" s="185"/>
      <c r="L6" s="186"/>
      <c r="M6" s="185"/>
      <c r="N6" s="185"/>
      <c r="O6" s="186"/>
      <c r="P6" s="185"/>
      <c r="Q6" s="185"/>
      <c r="R6" s="186"/>
      <c r="S6" s="185"/>
      <c r="T6" s="185"/>
      <c r="U6" s="186"/>
      <c r="V6" s="185"/>
      <c r="W6" s="186"/>
      <c r="X6" s="185"/>
      <c r="Y6" s="186"/>
      <c r="Z6" s="187"/>
      <c r="AA6" s="187"/>
      <c r="AB6" s="188"/>
      <c r="AC6" s="189"/>
      <c r="AD6" s="187"/>
      <c r="AE6" s="187"/>
      <c r="AF6" s="187"/>
      <c r="AG6" s="187"/>
      <c r="AH6" s="187"/>
      <c r="AI6" s="185"/>
    </row>
    <row r="7" spans="1:41" ht="3.95" customHeight="1" x14ac:dyDescent="0.25">
      <c r="A7" s="185"/>
      <c r="B7" s="185"/>
      <c r="C7" s="185"/>
      <c r="D7" s="192"/>
      <c r="E7" s="192"/>
      <c r="F7" s="192"/>
      <c r="G7" s="186"/>
      <c r="H7" s="192"/>
      <c r="I7" s="192"/>
      <c r="J7" s="192"/>
      <c r="K7" s="192"/>
      <c r="L7" s="186"/>
      <c r="M7" s="192"/>
      <c r="N7" s="192"/>
      <c r="O7" s="186"/>
      <c r="P7" s="185"/>
      <c r="Q7" s="185"/>
      <c r="R7" s="186"/>
      <c r="S7" s="185"/>
      <c r="T7" s="185"/>
      <c r="U7" s="186"/>
      <c r="V7" s="185"/>
      <c r="W7" s="186"/>
      <c r="X7" s="185"/>
      <c r="Y7" s="186"/>
      <c r="Z7" s="185"/>
      <c r="AA7" s="185"/>
      <c r="AB7" s="186"/>
      <c r="AC7" s="189"/>
      <c r="AD7" s="185"/>
      <c r="AE7" s="185"/>
      <c r="AF7" s="185"/>
      <c r="AG7" s="185"/>
      <c r="AH7" s="185"/>
      <c r="AI7" s="185"/>
    </row>
    <row r="8" spans="1:41" ht="30" customHeight="1" x14ac:dyDescent="0.25">
      <c r="A8" s="185"/>
      <c r="B8" s="675" t="s">
        <v>361</v>
      </c>
      <c r="C8" s="675"/>
      <c r="D8" s="675"/>
      <c r="E8" s="675"/>
      <c r="F8" s="675"/>
      <c r="G8" s="675"/>
      <c r="H8" s="675"/>
      <c r="I8" s="675"/>
      <c r="J8" s="675"/>
      <c r="K8" s="675"/>
      <c r="L8" s="675"/>
      <c r="M8" s="675"/>
      <c r="N8" s="675"/>
      <c r="O8" s="675"/>
      <c r="P8" s="675"/>
      <c r="Q8" s="675"/>
      <c r="R8" s="675"/>
      <c r="S8" s="194"/>
      <c r="T8" s="194"/>
      <c r="U8" s="194"/>
      <c r="V8" s="194"/>
      <c r="W8" s="194"/>
      <c r="X8" s="194"/>
      <c r="Y8" s="194"/>
      <c r="Z8" s="194"/>
      <c r="AA8" s="194"/>
      <c r="AB8" s="194"/>
      <c r="AC8" s="194"/>
      <c r="AD8" s="194"/>
      <c r="AE8" s="194"/>
      <c r="AF8" s="194"/>
      <c r="AG8" s="194"/>
      <c r="AH8" s="676" t="s">
        <v>170</v>
      </c>
      <c r="AI8" s="676"/>
      <c r="AJ8" s="676"/>
      <c r="AK8" s="676"/>
      <c r="AL8" s="676"/>
      <c r="AM8" s="676"/>
      <c r="AN8" s="676"/>
      <c r="AO8" s="676"/>
    </row>
    <row r="9" spans="1:41" x14ac:dyDescent="0.25">
      <c r="A9" s="185"/>
      <c r="B9" s="185"/>
      <c r="C9" s="185"/>
      <c r="D9" s="185"/>
      <c r="E9" s="185"/>
      <c r="F9" s="185"/>
      <c r="G9" s="186"/>
      <c r="H9" s="185"/>
      <c r="I9" s="185"/>
      <c r="J9" s="185"/>
      <c r="K9" s="185"/>
      <c r="L9" s="186"/>
      <c r="M9" s="185"/>
      <c r="N9" s="185"/>
      <c r="O9" s="186"/>
      <c r="P9" s="185"/>
      <c r="Q9" s="185"/>
      <c r="R9" s="186"/>
      <c r="S9" s="185"/>
      <c r="T9" s="185"/>
      <c r="U9" s="186"/>
      <c r="V9" s="185"/>
      <c r="W9" s="186"/>
      <c r="X9" s="185"/>
      <c r="Y9" s="186"/>
      <c r="Z9" s="185"/>
      <c r="AA9" s="185"/>
      <c r="AB9" s="186"/>
      <c r="AC9" s="189"/>
      <c r="AD9" s="185"/>
      <c r="AE9" s="185"/>
      <c r="AF9" s="185"/>
      <c r="AG9" s="185"/>
      <c r="AH9" s="185"/>
      <c r="AI9" s="185"/>
    </row>
    <row r="10" spans="1:41" x14ac:dyDescent="0.25">
      <c r="A10" s="185"/>
      <c r="B10" s="185"/>
      <c r="C10" s="185"/>
      <c r="D10" s="185"/>
      <c r="E10" s="185"/>
      <c r="F10" s="185"/>
      <c r="G10" s="186"/>
      <c r="H10" s="185"/>
      <c r="I10" s="185"/>
      <c r="J10" s="185"/>
      <c r="K10" s="185"/>
      <c r="L10" s="186"/>
      <c r="M10" s="185"/>
      <c r="N10" s="185"/>
      <c r="O10" s="186"/>
      <c r="P10" s="185"/>
      <c r="Q10" s="185"/>
      <c r="R10" s="186"/>
      <c r="S10" s="185"/>
      <c r="T10" s="185"/>
      <c r="U10" s="186"/>
      <c r="V10" s="185"/>
      <c r="W10" s="186"/>
      <c r="X10" s="185"/>
      <c r="Y10" s="186"/>
      <c r="Z10" s="185"/>
      <c r="AA10" s="185"/>
      <c r="AB10" s="186"/>
      <c r="AC10" s="189"/>
      <c r="AD10" s="185"/>
      <c r="AE10" s="185"/>
      <c r="AF10" s="185"/>
      <c r="AG10" s="185"/>
      <c r="AH10" s="185"/>
      <c r="AI10" s="185"/>
    </row>
    <row r="11" spans="1:41" ht="17.25" customHeight="1" x14ac:dyDescent="0.25">
      <c r="A11" s="185"/>
      <c r="B11" s="724" t="s">
        <v>288</v>
      </c>
      <c r="C11" s="724"/>
      <c r="D11" s="724"/>
      <c r="E11" s="724"/>
      <c r="F11" s="724"/>
      <c r="G11" s="724"/>
      <c r="H11" s="724"/>
      <c r="I11" s="724"/>
      <c r="J11" s="724"/>
      <c r="K11" s="724"/>
      <c r="L11" s="724"/>
      <c r="M11" s="724"/>
      <c r="N11" s="724"/>
      <c r="O11" s="724"/>
      <c r="P11" s="724"/>
      <c r="Q11" s="724"/>
      <c r="R11" s="724"/>
      <c r="S11" s="724"/>
      <c r="T11" s="185"/>
      <c r="U11" s="186"/>
      <c r="V11" s="185"/>
      <c r="W11" s="186"/>
      <c r="X11" s="185"/>
      <c r="Y11" s="186"/>
      <c r="Z11" s="185"/>
      <c r="AA11" s="185"/>
      <c r="AB11" s="186"/>
      <c r="AC11" s="189"/>
      <c r="AD11" s="185"/>
      <c r="AE11" s="185"/>
      <c r="AF11" s="185"/>
      <c r="AG11" s="185"/>
      <c r="AH11" s="185"/>
      <c r="AI11" s="185"/>
    </row>
    <row r="12" spans="1:41" ht="6.95" customHeight="1" x14ac:dyDescent="0.25">
      <c r="A12" s="185"/>
      <c r="B12" s="185"/>
      <c r="C12" s="345"/>
      <c r="D12" s="345"/>
      <c r="E12" s="345"/>
      <c r="F12" s="345"/>
      <c r="G12" s="346"/>
      <c r="H12" s="345"/>
      <c r="I12" s="345"/>
      <c r="J12" s="345"/>
      <c r="K12" s="345"/>
      <c r="L12" s="346"/>
      <c r="M12" s="345"/>
      <c r="N12" s="345"/>
      <c r="O12" s="346"/>
      <c r="P12" s="345"/>
      <c r="Q12" s="345"/>
      <c r="R12" s="346"/>
      <c r="S12" s="185"/>
      <c r="T12" s="185"/>
      <c r="U12" s="186"/>
      <c r="V12" s="185"/>
      <c r="W12" s="186"/>
      <c r="X12" s="185"/>
      <c r="Y12" s="186"/>
      <c r="Z12" s="185"/>
      <c r="AA12" s="185"/>
      <c r="AB12" s="186"/>
      <c r="AC12" s="189"/>
      <c r="AD12" s="185"/>
      <c r="AE12" s="185"/>
      <c r="AF12" s="185"/>
      <c r="AG12" s="185"/>
      <c r="AH12" s="185"/>
      <c r="AI12" s="185"/>
    </row>
    <row r="13" spans="1:41" ht="39.950000000000003" customHeight="1" x14ac:dyDescent="0.25">
      <c r="A13" s="185"/>
      <c r="B13" s="185"/>
      <c r="C13" s="185"/>
      <c r="D13" s="347"/>
      <c r="E13" s="347"/>
      <c r="F13" s="731" t="s">
        <v>248</v>
      </c>
      <c r="G13" s="731"/>
      <c r="H13" s="731"/>
      <c r="I13" s="731"/>
      <c r="J13" s="731"/>
      <c r="K13" s="731"/>
      <c r="L13" s="272"/>
      <c r="M13" s="731" t="s">
        <v>249</v>
      </c>
      <c r="N13" s="731"/>
      <c r="O13" s="731"/>
      <c r="P13" s="731"/>
      <c r="Q13" s="348"/>
      <c r="R13" s="271"/>
      <c r="S13" s="731" t="s">
        <v>250</v>
      </c>
      <c r="T13" s="731"/>
      <c r="U13" s="731"/>
      <c r="V13" s="731"/>
      <c r="W13" s="272"/>
      <c r="X13" s="732" t="s">
        <v>235</v>
      </c>
      <c r="Y13" s="732"/>
      <c r="Z13" s="185"/>
      <c r="AA13" s="185"/>
      <c r="AB13" s="186"/>
      <c r="AC13" s="189"/>
      <c r="AD13" s="185"/>
      <c r="AE13" s="185"/>
      <c r="AF13" s="185"/>
      <c r="AG13" s="185"/>
      <c r="AH13" s="185"/>
      <c r="AI13" s="185"/>
    </row>
    <row r="14" spans="1:41" s="222" customFormat="1" ht="3.95" customHeight="1" x14ac:dyDescent="0.25">
      <c r="A14" s="186"/>
      <c r="B14" s="186"/>
      <c r="C14" s="186"/>
      <c r="D14" s="271"/>
      <c r="E14" s="271"/>
      <c r="F14" s="272"/>
      <c r="G14" s="272"/>
      <c r="H14" s="272"/>
      <c r="I14" s="272"/>
      <c r="J14" s="272"/>
      <c r="K14" s="272"/>
      <c r="L14" s="272"/>
      <c r="M14" s="272"/>
      <c r="N14" s="272"/>
      <c r="O14" s="272"/>
      <c r="P14" s="272"/>
      <c r="Q14" s="271"/>
      <c r="R14" s="271"/>
      <c r="S14" s="272"/>
      <c r="T14" s="272"/>
      <c r="U14" s="272"/>
      <c r="V14" s="272"/>
      <c r="W14" s="272"/>
      <c r="X14" s="272"/>
      <c r="Y14" s="272"/>
      <c r="Z14" s="186"/>
      <c r="AA14" s="186"/>
      <c r="AB14" s="186"/>
      <c r="AC14" s="282"/>
      <c r="AD14" s="186"/>
      <c r="AE14" s="186"/>
      <c r="AF14" s="186"/>
      <c r="AG14" s="186"/>
      <c r="AH14" s="186"/>
      <c r="AI14" s="186"/>
    </row>
    <row r="15" spans="1:41" ht="20.100000000000001" customHeight="1" x14ac:dyDescent="0.25">
      <c r="A15" s="185"/>
      <c r="B15" s="185"/>
      <c r="C15" s="733" t="s">
        <v>31</v>
      </c>
      <c r="D15" s="734"/>
      <c r="E15" s="349"/>
      <c r="F15" s="1024">
        <v>30.7</v>
      </c>
      <c r="G15" s="1024"/>
      <c r="H15" s="1024"/>
      <c r="I15" s="1024"/>
      <c r="J15" s="1024"/>
      <c r="K15" s="1024"/>
      <c r="L15" s="350"/>
      <c r="M15" s="736">
        <v>24.6</v>
      </c>
      <c r="N15" s="736"/>
      <c r="O15" s="736"/>
      <c r="P15" s="736"/>
      <c r="Q15" s="351"/>
      <c r="R15" s="352"/>
      <c r="S15" s="1025" t="s">
        <v>363</v>
      </c>
      <c r="T15" s="1026"/>
      <c r="U15" s="1026"/>
      <c r="V15" s="1027"/>
      <c r="W15" s="126"/>
      <c r="X15" s="738">
        <f>+F15-M15</f>
        <v>6.0999999999999979</v>
      </c>
      <c r="Y15" s="738"/>
      <c r="Z15" s="185"/>
      <c r="AA15" s="185"/>
      <c r="AB15" s="186"/>
      <c r="AC15" s="189"/>
      <c r="AD15" s="185"/>
      <c r="AE15" s="185"/>
      <c r="AF15" s="185"/>
      <c r="AG15" s="185"/>
      <c r="AH15" s="185"/>
      <c r="AI15" s="185"/>
    </row>
    <row r="16" spans="1:41" ht="20.100000000000001" customHeight="1" x14ac:dyDescent="0.25">
      <c r="A16" s="185"/>
      <c r="B16" s="185"/>
      <c r="C16" s="725" t="s">
        <v>362</v>
      </c>
      <c r="D16" s="726"/>
      <c r="E16" s="349"/>
      <c r="F16" s="1028" t="s">
        <v>363</v>
      </c>
      <c r="G16" s="1028"/>
      <c r="H16" s="1028"/>
      <c r="I16" s="1028"/>
      <c r="J16" s="1028"/>
      <c r="K16" s="1028"/>
      <c r="L16" s="350"/>
      <c r="M16" s="728">
        <v>49.77</v>
      </c>
      <c r="N16" s="728"/>
      <c r="O16" s="728"/>
      <c r="P16" s="728"/>
      <c r="Q16" s="353"/>
      <c r="R16" s="352"/>
      <c r="S16" s="1029" t="s">
        <v>363</v>
      </c>
      <c r="T16" s="1030"/>
      <c r="U16" s="1030"/>
      <c r="V16" s="1031"/>
      <c r="W16" s="126"/>
      <c r="X16" s="730" t="s">
        <v>363</v>
      </c>
      <c r="Y16" s="730"/>
      <c r="Z16" s="185"/>
      <c r="AA16" s="185"/>
      <c r="AB16" s="186"/>
      <c r="AC16" s="189"/>
      <c r="AD16" s="185"/>
      <c r="AE16" s="185"/>
      <c r="AF16" s="185"/>
      <c r="AG16" s="185"/>
      <c r="AH16" s="185"/>
      <c r="AI16" s="185"/>
    </row>
    <row r="17" spans="1:41" ht="20.100000000000001" customHeight="1" x14ac:dyDescent="0.25">
      <c r="A17" s="185"/>
      <c r="B17" s="185"/>
      <c r="C17" s="725" t="s">
        <v>33</v>
      </c>
      <c r="D17" s="726"/>
      <c r="E17" s="349"/>
      <c r="F17" s="1028" t="s">
        <v>363</v>
      </c>
      <c r="G17" s="1028"/>
      <c r="H17" s="1028"/>
      <c r="I17" s="1028"/>
      <c r="J17" s="1028"/>
      <c r="K17" s="1028"/>
      <c r="L17" s="350"/>
      <c r="M17" s="728">
        <v>69.77</v>
      </c>
      <c r="N17" s="728"/>
      <c r="O17" s="728"/>
      <c r="P17" s="728"/>
      <c r="Q17" s="353"/>
      <c r="R17" s="352"/>
      <c r="S17" s="1029" t="s">
        <v>363</v>
      </c>
      <c r="T17" s="1030"/>
      <c r="U17" s="1030"/>
      <c r="V17" s="1031"/>
      <c r="W17" s="126"/>
      <c r="X17" s="730" t="s">
        <v>363</v>
      </c>
      <c r="Y17" s="730"/>
      <c r="Z17" s="185"/>
      <c r="AA17" s="185"/>
      <c r="AB17" s="186"/>
      <c r="AC17" s="189"/>
      <c r="AD17" s="185"/>
      <c r="AE17" s="185"/>
      <c r="AF17" s="185"/>
      <c r="AG17" s="185"/>
      <c r="AH17" s="185"/>
      <c r="AI17" s="185"/>
      <c r="AL17" s="210"/>
      <c r="AM17" s="222"/>
      <c r="AN17" s="210"/>
      <c r="AO17" s="210"/>
    </row>
    <row r="18" spans="1:41" ht="20.100000000000001" customHeight="1" x14ac:dyDescent="0.25">
      <c r="A18" s="185"/>
      <c r="B18" s="185"/>
      <c r="C18" s="725" t="s">
        <v>34</v>
      </c>
      <c r="D18" s="726"/>
      <c r="E18" s="349"/>
      <c r="F18" s="1028">
        <v>114.48</v>
      </c>
      <c r="G18" s="1028"/>
      <c r="H18" s="1028"/>
      <c r="I18" s="1028"/>
      <c r="J18" s="1028"/>
      <c r="K18" s="1028"/>
      <c r="L18" s="350"/>
      <c r="M18" s="728">
        <v>92.15</v>
      </c>
      <c r="N18" s="728"/>
      <c r="O18" s="728"/>
      <c r="P18" s="728"/>
      <c r="Q18" s="353"/>
      <c r="R18" s="352"/>
      <c r="S18" s="1029">
        <v>92.15</v>
      </c>
      <c r="T18" s="1030"/>
      <c r="U18" s="1030"/>
      <c r="V18" s="1031"/>
      <c r="W18" s="126"/>
      <c r="X18" s="730">
        <f>+F18-M18</f>
        <v>22.33</v>
      </c>
      <c r="Y18" s="730"/>
      <c r="Z18" s="185"/>
      <c r="AA18" s="185"/>
      <c r="AB18" s="186"/>
      <c r="AC18" s="189"/>
      <c r="AD18" s="185"/>
      <c r="AE18" s="185"/>
      <c r="AF18" s="185"/>
      <c r="AG18" s="185"/>
      <c r="AH18" s="185"/>
      <c r="AI18" s="185"/>
    </row>
    <row r="19" spans="1:41" ht="20.100000000000001" customHeight="1" x14ac:dyDescent="0.25">
      <c r="A19" s="185"/>
      <c r="B19" s="185"/>
      <c r="C19" s="725" t="s">
        <v>35</v>
      </c>
      <c r="D19" s="726"/>
      <c r="E19" s="349"/>
      <c r="F19" s="1028">
        <v>170.33</v>
      </c>
      <c r="G19" s="1028"/>
      <c r="H19" s="1028"/>
      <c r="I19" s="1028"/>
      <c r="J19" s="1028"/>
      <c r="K19" s="1028"/>
      <c r="L19" s="350"/>
      <c r="M19" s="728">
        <v>136.82</v>
      </c>
      <c r="N19" s="728"/>
      <c r="O19" s="728"/>
      <c r="P19" s="728"/>
      <c r="Q19" s="353"/>
      <c r="R19" s="352"/>
      <c r="S19" s="728">
        <v>136.82</v>
      </c>
      <c r="T19" s="728"/>
      <c r="U19" s="728"/>
      <c r="V19" s="728"/>
      <c r="W19" s="126"/>
      <c r="X19" s="730">
        <f>+F19-M19</f>
        <v>33.510000000000019</v>
      </c>
      <c r="Y19" s="730"/>
      <c r="Z19" s="185"/>
      <c r="AA19" s="185"/>
      <c r="AB19" s="186"/>
      <c r="AC19" s="189"/>
      <c r="AD19" s="185" t="s">
        <v>364</v>
      </c>
      <c r="AE19" s="185"/>
      <c r="AF19" s="185"/>
      <c r="AG19" s="185"/>
      <c r="AH19" s="185"/>
      <c r="AI19" s="185"/>
    </row>
    <row r="20" spans="1:41" ht="20.100000000000001" customHeight="1" x14ac:dyDescent="0.25">
      <c r="A20" s="185"/>
      <c r="B20" s="185"/>
      <c r="C20" s="725" t="s">
        <v>36</v>
      </c>
      <c r="D20" s="726"/>
      <c r="E20" s="349"/>
      <c r="F20" s="1028">
        <v>334.4</v>
      </c>
      <c r="G20" s="1028"/>
      <c r="H20" s="1028"/>
      <c r="I20" s="1028"/>
      <c r="J20" s="1028"/>
      <c r="K20" s="1028"/>
      <c r="L20" s="350"/>
      <c r="M20" s="1029" t="s">
        <v>363</v>
      </c>
      <c r="N20" s="1030"/>
      <c r="O20" s="1030"/>
      <c r="P20" s="1031"/>
      <c r="Q20" s="353"/>
      <c r="R20" s="352"/>
      <c r="S20" s="728">
        <v>268.85000000000002</v>
      </c>
      <c r="T20" s="728"/>
      <c r="U20" s="728"/>
      <c r="V20" s="728"/>
      <c r="W20" s="126"/>
      <c r="X20" s="730">
        <f>F20-S20</f>
        <v>65.549999999999955</v>
      </c>
      <c r="Y20" s="730"/>
      <c r="Z20" s="185"/>
      <c r="AA20" s="185"/>
      <c r="AB20" s="186"/>
      <c r="AC20" s="189"/>
      <c r="AD20" s="185"/>
      <c r="AE20" s="185"/>
      <c r="AF20" s="185"/>
      <c r="AG20" s="185"/>
      <c r="AH20" s="185"/>
      <c r="AI20" s="185"/>
    </row>
    <row r="21" spans="1:41" ht="20.100000000000001" customHeight="1" x14ac:dyDescent="0.25">
      <c r="A21" s="185"/>
      <c r="B21" s="185"/>
      <c r="C21" s="741" t="s">
        <v>37</v>
      </c>
      <c r="D21" s="742"/>
      <c r="E21" s="349"/>
      <c r="F21" s="1033">
        <v>388.98</v>
      </c>
      <c r="G21" s="1033"/>
      <c r="H21" s="1033"/>
      <c r="I21" s="1033"/>
      <c r="J21" s="1033"/>
      <c r="K21" s="1033"/>
      <c r="L21" s="350"/>
      <c r="M21" s="1034" t="s">
        <v>363</v>
      </c>
      <c r="N21" s="1035"/>
      <c r="O21" s="1035"/>
      <c r="P21" s="1036"/>
      <c r="Q21" s="462"/>
      <c r="R21" s="352"/>
      <c r="S21" s="744" t="s">
        <v>363</v>
      </c>
      <c r="T21" s="744"/>
      <c r="U21" s="744"/>
      <c r="V21" s="744"/>
      <c r="W21" s="126"/>
      <c r="X21" s="746" t="s">
        <v>363</v>
      </c>
      <c r="Y21" s="730"/>
      <c r="Z21" s="185"/>
      <c r="AA21" s="185"/>
      <c r="AB21" s="186"/>
      <c r="AC21" s="189"/>
      <c r="AD21" s="185"/>
      <c r="AE21" s="185"/>
      <c r="AF21" s="185"/>
      <c r="AG21" s="185"/>
      <c r="AH21" s="185"/>
      <c r="AI21" s="185"/>
    </row>
    <row r="22" spans="1:41" x14ac:dyDescent="0.25">
      <c r="A22" s="185"/>
      <c r="B22" s="185"/>
      <c r="C22" s="272"/>
      <c r="D22" s="272"/>
      <c r="E22" s="272"/>
      <c r="F22" s="233"/>
      <c r="G22" s="272"/>
      <c r="H22" s="233"/>
      <c r="I22" s="233"/>
      <c r="J22" s="233"/>
      <c r="K22" s="233"/>
      <c r="L22" s="272"/>
      <c r="M22" s="350"/>
      <c r="N22" s="350"/>
      <c r="O22" s="350"/>
      <c r="P22" s="350"/>
      <c r="Q22" s="112"/>
      <c r="R22" s="112"/>
      <c r="S22" s="126"/>
      <c r="T22" s="126"/>
      <c r="U22" s="126"/>
      <c r="V22" s="126"/>
      <c r="W22" s="126"/>
      <c r="X22" s="272"/>
      <c r="Y22" s="272"/>
      <c r="Z22" s="185"/>
      <c r="AA22" s="185"/>
      <c r="AB22" s="186"/>
      <c r="AC22" s="189"/>
      <c r="AD22" s="185"/>
      <c r="AE22" s="185"/>
      <c r="AF22" s="185"/>
      <c r="AG22" s="185"/>
      <c r="AH22" s="185"/>
      <c r="AI22" s="185"/>
    </row>
    <row r="23" spans="1:41" x14ac:dyDescent="0.25">
      <c r="A23" s="185"/>
      <c r="B23" s="185"/>
      <c r="C23" s="272"/>
      <c r="D23" s="272"/>
      <c r="E23" s="272"/>
      <c r="F23" s="233"/>
      <c r="G23" s="272"/>
      <c r="H23" s="233"/>
      <c r="I23" s="233"/>
      <c r="J23" s="233"/>
      <c r="K23" s="233"/>
      <c r="L23" s="272"/>
      <c r="M23" s="350"/>
      <c r="N23" s="350"/>
      <c r="O23" s="350"/>
      <c r="P23" s="350"/>
      <c r="Q23" s="112"/>
      <c r="R23" s="112"/>
      <c r="S23" s="126"/>
      <c r="T23" s="126"/>
      <c r="U23" s="126"/>
      <c r="V23" s="126"/>
      <c r="W23" s="126"/>
      <c r="X23" s="272"/>
      <c r="Y23" s="272"/>
      <c r="Z23" s="185"/>
      <c r="AA23" s="185"/>
      <c r="AB23" s="186"/>
      <c r="AC23" s="189"/>
      <c r="AD23" s="185"/>
      <c r="AE23" s="185"/>
      <c r="AF23" s="185"/>
      <c r="AG23" s="185"/>
      <c r="AH23" s="185"/>
      <c r="AI23" s="185"/>
    </row>
    <row r="24" spans="1:41" x14ac:dyDescent="0.25">
      <c r="A24" s="185"/>
      <c r="B24" s="185"/>
      <c r="C24" s="184"/>
      <c r="D24" s="184"/>
      <c r="E24" s="184"/>
      <c r="F24" s="184"/>
      <c r="G24" s="126"/>
      <c r="H24" s="184"/>
      <c r="I24" s="184"/>
      <c r="J24" s="184"/>
      <c r="K24" s="184"/>
      <c r="L24" s="126"/>
      <c r="M24" s="233"/>
      <c r="N24" s="233"/>
      <c r="O24" s="272"/>
      <c r="P24" s="233"/>
      <c r="Q24" s="195"/>
      <c r="R24" s="112"/>
      <c r="S24" s="126"/>
      <c r="T24" s="126"/>
      <c r="U24" s="126"/>
      <c r="V24" s="126"/>
      <c r="W24" s="126"/>
      <c r="X24" s="196"/>
      <c r="Y24" s="196"/>
      <c r="Z24" s="185"/>
      <c r="AA24" s="185"/>
      <c r="AB24" s="186"/>
      <c r="AC24" s="189"/>
      <c r="AD24" s="185"/>
      <c r="AE24" s="185"/>
      <c r="AF24" s="185"/>
      <c r="AG24" s="185"/>
      <c r="AH24" s="185"/>
      <c r="AI24" s="185"/>
    </row>
    <row r="25" spans="1:41" ht="15.75" thickBot="1" x14ac:dyDescent="0.3">
      <c r="A25" s="185"/>
      <c r="B25" s="185"/>
      <c r="C25" s="184"/>
      <c r="D25" s="184"/>
      <c r="E25" s="184"/>
      <c r="F25" s="184"/>
      <c r="G25" s="126"/>
      <c r="H25" s="184"/>
      <c r="I25" s="184"/>
      <c r="J25" s="184"/>
      <c r="K25" s="184"/>
      <c r="L25" s="126"/>
      <c r="M25" s="233"/>
      <c r="N25" s="233"/>
      <c r="O25" s="272"/>
      <c r="P25" s="233"/>
      <c r="Q25" s="195"/>
      <c r="R25" s="112"/>
      <c r="S25" s="126"/>
      <c r="T25" s="126"/>
      <c r="U25" s="126"/>
      <c r="V25" s="126"/>
      <c r="W25" s="126"/>
      <c r="X25" s="196"/>
      <c r="Y25" s="196"/>
      <c r="Z25" s="185"/>
      <c r="AA25" s="185"/>
      <c r="AB25" s="186"/>
      <c r="AC25" s="189"/>
      <c r="AD25" s="185"/>
      <c r="AE25" s="185"/>
      <c r="AF25" s="185"/>
      <c r="AG25" s="185"/>
      <c r="AH25" s="185"/>
      <c r="AI25" s="185"/>
    </row>
    <row r="26" spans="1:41" s="205" customFormat="1" ht="24.95" customHeight="1" x14ac:dyDescent="0.25">
      <c r="A26" s="197"/>
      <c r="B26" s="640" t="s">
        <v>634</v>
      </c>
      <c r="C26" s="641"/>
      <c r="D26" s="641"/>
      <c r="E26" s="641"/>
      <c r="F26" s="641"/>
      <c r="G26" s="641"/>
      <c r="H26" s="641"/>
      <c r="I26" s="641"/>
      <c r="J26" s="641"/>
      <c r="K26" s="641"/>
      <c r="L26" s="641"/>
      <c r="M26" s="641"/>
      <c r="N26" s="641"/>
      <c r="O26" s="641"/>
      <c r="P26" s="641"/>
      <c r="Q26" s="199"/>
      <c r="R26" s="199"/>
      <c r="S26" s="199"/>
      <c r="T26" s="199"/>
      <c r="U26" s="199"/>
      <c r="V26" s="200"/>
      <c r="W26" s="201"/>
      <c r="X26" s="200"/>
      <c r="Y26" s="201"/>
      <c r="Z26" s="200"/>
      <c r="AA26" s="200"/>
      <c r="AB26" s="201"/>
      <c r="AC26" s="202"/>
      <c r="AD26" s="200"/>
      <c r="AE26" s="200"/>
      <c r="AF26" s="200"/>
      <c r="AG26" s="200"/>
      <c r="AH26" s="200"/>
      <c r="AI26" s="200"/>
      <c r="AJ26" s="203"/>
      <c r="AK26" s="203"/>
      <c r="AL26" s="203"/>
      <c r="AM26" s="463"/>
      <c r="AN26" s="203"/>
      <c r="AO26" s="204"/>
    </row>
    <row r="27" spans="1:41" ht="15.75" x14ac:dyDescent="0.25">
      <c r="A27" s="185"/>
      <c r="B27" s="206"/>
      <c r="C27" s="207"/>
      <c r="D27" s="207"/>
      <c r="E27" s="207"/>
      <c r="F27" s="207"/>
      <c r="G27" s="186"/>
      <c r="H27" s="207"/>
      <c r="I27" s="207"/>
      <c r="J27" s="207"/>
      <c r="K27" s="207"/>
      <c r="L27" s="186"/>
      <c r="M27" s="207"/>
      <c r="N27" s="207"/>
      <c r="O27" s="186"/>
      <c r="P27" s="207"/>
      <c r="Q27" s="207"/>
      <c r="R27" s="186"/>
      <c r="S27" s="207"/>
      <c r="T27" s="207"/>
      <c r="U27" s="186"/>
      <c r="V27" s="207"/>
      <c r="W27" s="186"/>
      <c r="X27" s="207"/>
      <c r="Y27" s="186"/>
      <c r="Z27" s="207"/>
      <c r="AA27" s="207"/>
      <c r="AB27" s="186"/>
      <c r="AC27" s="208"/>
      <c r="AD27" s="207"/>
      <c r="AE27" s="207"/>
      <c r="AF27" s="278"/>
      <c r="AG27" s="278"/>
      <c r="AH27" s="278"/>
      <c r="AI27" s="207"/>
      <c r="AJ27" s="210"/>
      <c r="AK27" s="210"/>
      <c r="AL27" s="210"/>
      <c r="AM27" s="222"/>
      <c r="AN27" s="210"/>
      <c r="AO27" s="211"/>
    </row>
    <row r="28" spans="1:41" ht="15.75" x14ac:dyDescent="0.25">
      <c r="A28" s="185"/>
      <c r="B28" s="206"/>
      <c r="C28" s="207"/>
      <c r="D28" s="207"/>
      <c r="E28" s="207"/>
      <c r="F28" s="207"/>
      <c r="G28" s="186"/>
      <c r="H28" s="207"/>
      <c r="I28" s="207"/>
      <c r="J28" s="207"/>
      <c r="K28" s="207"/>
      <c r="L28" s="186"/>
      <c r="M28" s="207"/>
      <c r="N28" s="207"/>
      <c r="O28" s="186"/>
      <c r="P28" s="207"/>
      <c r="Q28" s="207"/>
      <c r="R28" s="186"/>
      <c r="S28" s="207"/>
      <c r="T28" s="207"/>
      <c r="U28" s="186"/>
      <c r="V28" s="207"/>
      <c r="W28" s="186"/>
      <c r="X28" s="207"/>
      <c r="Y28" s="186"/>
      <c r="Z28" s="207"/>
      <c r="AA28" s="207"/>
      <c r="AB28" s="186"/>
      <c r="AC28" s="208"/>
      <c r="AD28" s="207"/>
      <c r="AE28" s="207"/>
      <c r="AF28" s="278"/>
      <c r="AG28" s="278"/>
      <c r="AH28" s="278"/>
      <c r="AI28" s="207"/>
      <c r="AJ28" s="210"/>
      <c r="AK28" s="210"/>
      <c r="AL28" s="210"/>
      <c r="AM28" s="222"/>
      <c r="AN28" s="210"/>
      <c r="AO28" s="211"/>
    </row>
    <row r="29" spans="1:41" ht="15" customHeight="1" x14ac:dyDescent="0.25">
      <c r="A29" s="185"/>
      <c r="B29" s="206"/>
      <c r="C29" s="207"/>
      <c r="D29" s="207"/>
      <c r="E29" s="207"/>
      <c r="F29" s="207"/>
      <c r="G29" s="186"/>
      <c r="H29" s="207"/>
      <c r="I29" s="720" t="s">
        <v>644</v>
      </c>
      <c r="J29" s="207"/>
      <c r="K29" s="720" t="s">
        <v>637</v>
      </c>
      <c r="L29" s="739"/>
      <c r="M29" s="739"/>
      <c r="N29" s="207"/>
      <c r="O29" s="186"/>
      <c r="P29" s="720" t="s">
        <v>365</v>
      </c>
      <c r="Q29" s="721"/>
      <c r="R29" s="283"/>
      <c r="S29" s="642" t="s">
        <v>268</v>
      </c>
      <c r="T29" s="642"/>
      <c r="U29" s="283"/>
      <c r="V29" s="720" t="s">
        <v>366</v>
      </c>
      <c r="W29" s="739"/>
      <c r="X29" s="721"/>
      <c r="Y29" s="283"/>
      <c r="Z29" s="642" t="s">
        <v>411</v>
      </c>
      <c r="AA29" s="642"/>
      <c r="AB29" s="272"/>
      <c r="AC29" s="642" t="s">
        <v>367</v>
      </c>
      <c r="AD29" s="642"/>
      <c r="AE29" s="207"/>
      <c r="AF29" s="810" t="s">
        <v>169</v>
      </c>
      <c r="AG29" s="810"/>
      <c r="AH29" s="810"/>
      <c r="AI29" s="810"/>
      <c r="AJ29" s="810"/>
      <c r="AK29" s="810"/>
      <c r="AL29" s="810"/>
      <c r="AM29" s="810"/>
      <c r="AN29" s="810"/>
      <c r="AO29" s="211"/>
    </row>
    <row r="30" spans="1:41" ht="35.25" customHeight="1" x14ac:dyDescent="0.25">
      <c r="A30" s="185"/>
      <c r="B30" s="206"/>
      <c r="C30" s="207"/>
      <c r="D30" s="207"/>
      <c r="E30" s="207"/>
      <c r="F30" s="207"/>
      <c r="G30" s="186"/>
      <c r="H30" s="207"/>
      <c r="I30" s="722"/>
      <c r="J30" s="207"/>
      <c r="K30" s="722"/>
      <c r="L30" s="740"/>
      <c r="M30" s="740"/>
      <c r="N30" s="207"/>
      <c r="O30" s="186"/>
      <c r="P30" s="722"/>
      <c r="Q30" s="723"/>
      <c r="R30" s="283"/>
      <c r="S30" s="642"/>
      <c r="T30" s="642"/>
      <c r="U30" s="283"/>
      <c r="V30" s="722"/>
      <c r="W30" s="740"/>
      <c r="X30" s="723"/>
      <c r="Y30" s="283"/>
      <c r="Z30" s="642"/>
      <c r="AA30" s="642"/>
      <c r="AB30" s="272"/>
      <c r="AC30" s="642"/>
      <c r="AD30" s="642"/>
      <c r="AE30" s="207"/>
      <c r="AF30" s="810"/>
      <c r="AG30" s="810"/>
      <c r="AH30" s="810"/>
      <c r="AI30" s="810"/>
      <c r="AJ30" s="810"/>
      <c r="AK30" s="810"/>
      <c r="AL30" s="810"/>
      <c r="AM30" s="810"/>
      <c r="AN30" s="810"/>
      <c r="AO30" s="211"/>
    </row>
    <row r="31" spans="1:41" ht="3.95" customHeight="1" x14ac:dyDescent="0.25">
      <c r="A31" s="207"/>
      <c r="B31" s="206"/>
      <c r="C31" s="207"/>
      <c r="D31" s="207"/>
      <c r="E31" s="207"/>
      <c r="F31" s="207"/>
      <c r="G31" s="186"/>
      <c r="H31" s="207"/>
      <c r="I31" s="207"/>
      <c r="J31" s="207"/>
      <c r="K31" s="207"/>
      <c r="L31" s="186"/>
      <c r="M31" s="207"/>
      <c r="N31" s="207"/>
      <c r="O31" s="186"/>
      <c r="P31" s="233"/>
      <c r="Q31" s="233"/>
      <c r="R31" s="272"/>
      <c r="S31" s="233"/>
      <c r="T31" s="233"/>
      <c r="U31" s="272"/>
      <c r="V31" s="233"/>
      <c r="W31" s="272"/>
      <c r="X31" s="233"/>
      <c r="Y31" s="272"/>
      <c r="Z31" s="220"/>
      <c r="AA31" s="220"/>
      <c r="AB31" s="272"/>
      <c r="AC31" s="213"/>
      <c r="AD31" s="221"/>
      <c r="AE31" s="207"/>
      <c r="AF31" s="285"/>
      <c r="AG31" s="285"/>
      <c r="AH31" s="285"/>
      <c r="AI31" s="207"/>
      <c r="AJ31" s="210"/>
      <c r="AK31" s="210"/>
      <c r="AL31" s="210"/>
      <c r="AM31" s="222"/>
      <c r="AN31" s="210"/>
      <c r="AO31" s="211"/>
    </row>
    <row r="32" spans="1:41" ht="35.1" customHeight="1" x14ac:dyDescent="0.25">
      <c r="A32" s="185"/>
      <c r="B32" s="206"/>
      <c r="C32" s="793" t="s">
        <v>368</v>
      </c>
      <c r="D32" s="793"/>
      <c r="E32" s="793"/>
      <c r="F32" s="793"/>
      <c r="G32" s="272"/>
      <c r="H32" s="1032" t="s">
        <v>31</v>
      </c>
      <c r="I32" s="990">
        <v>1050</v>
      </c>
      <c r="J32" s="464"/>
      <c r="K32" s="993" t="s">
        <v>638</v>
      </c>
      <c r="L32" s="965"/>
      <c r="M32" s="965"/>
      <c r="N32" s="465"/>
      <c r="O32" s="466"/>
      <c r="P32" s="1017">
        <v>2</v>
      </c>
      <c r="Q32" s="1018"/>
      <c r="R32" s="443"/>
      <c r="S32" s="1019"/>
      <c r="T32" s="1020"/>
      <c r="U32" s="467"/>
      <c r="V32" s="994">
        <f>(P32*S32)+(P33*S33)</f>
        <v>0</v>
      </c>
      <c r="W32" s="995"/>
      <c r="X32" s="996"/>
      <c r="Y32" s="126"/>
      <c r="Z32" s="956"/>
      <c r="AA32" s="1000"/>
      <c r="AB32" s="126"/>
      <c r="AC32" s="956"/>
      <c r="AD32" s="957"/>
      <c r="AE32" s="207"/>
      <c r="AF32" s="358"/>
      <c r="AG32" s="358"/>
      <c r="AH32" s="813" t="s">
        <v>655</v>
      </c>
      <c r="AI32" s="359"/>
      <c r="AJ32" s="813" t="s">
        <v>372</v>
      </c>
      <c r="AK32" s="210"/>
      <c r="AL32" s="813" t="s">
        <v>373</v>
      </c>
      <c r="AM32" s="268"/>
      <c r="AN32" s="813" t="s">
        <v>374</v>
      </c>
      <c r="AO32" s="211"/>
    </row>
    <row r="33" spans="1:41" ht="35.1" customHeight="1" x14ac:dyDescent="0.25">
      <c r="A33" s="185"/>
      <c r="B33" s="206"/>
      <c r="C33" s="793"/>
      <c r="D33" s="793"/>
      <c r="E33" s="793"/>
      <c r="F33" s="793"/>
      <c r="G33" s="272"/>
      <c r="H33" s="795"/>
      <c r="I33" s="991"/>
      <c r="J33" s="233"/>
      <c r="K33" s="960" t="s">
        <v>639</v>
      </c>
      <c r="L33" s="961"/>
      <c r="M33" s="961"/>
      <c r="N33" s="468"/>
      <c r="O33" s="469"/>
      <c r="P33" s="453">
        <v>1</v>
      </c>
      <c r="Q33" s="454"/>
      <c r="R33" s="445"/>
      <c r="S33" s="962"/>
      <c r="T33" s="963"/>
      <c r="U33" s="470"/>
      <c r="V33" s="997"/>
      <c r="W33" s="998"/>
      <c r="X33" s="999"/>
      <c r="Y33" s="126"/>
      <c r="Z33" s="958"/>
      <c r="AA33" s="1001"/>
      <c r="AB33" s="126"/>
      <c r="AC33" s="958"/>
      <c r="AD33" s="959"/>
      <c r="AE33" s="207"/>
      <c r="AF33" s="358"/>
      <c r="AG33" s="358"/>
      <c r="AH33" s="813"/>
      <c r="AI33" s="359"/>
      <c r="AJ33" s="813"/>
      <c r="AK33" s="210"/>
      <c r="AL33" s="813"/>
      <c r="AM33" s="268"/>
      <c r="AN33" s="813"/>
      <c r="AO33" s="211"/>
    </row>
    <row r="34" spans="1:41" ht="35.1" customHeight="1" x14ac:dyDescent="0.25">
      <c r="A34" s="185"/>
      <c r="B34" s="206"/>
      <c r="C34" s="793"/>
      <c r="D34" s="793"/>
      <c r="E34" s="793"/>
      <c r="F34" s="793"/>
      <c r="G34" s="272"/>
      <c r="H34" s="795"/>
      <c r="I34" s="991"/>
      <c r="J34" s="233"/>
      <c r="K34" s="964" t="s">
        <v>640</v>
      </c>
      <c r="L34" s="965"/>
      <c r="M34" s="965"/>
      <c r="N34" s="465"/>
      <c r="O34" s="466"/>
      <c r="P34" s="966">
        <v>2</v>
      </c>
      <c r="Q34" s="967"/>
      <c r="R34" s="443"/>
      <c r="S34" s="968"/>
      <c r="T34" s="969"/>
      <c r="U34" s="467"/>
      <c r="V34" s="970">
        <f>(P34*S34)+(P35*S35)</f>
        <v>0</v>
      </c>
      <c r="W34" s="971"/>
      <c r="X34" s="972"/>
      <c r="Y34" s="126"/>
      <c r="Z34" s="976" t="str">
        <f>IFERROR(V32/V34,"")</f>
        <v/>
      </c>
      <c r="AA34" s="978" t="s">
        <v>370</v>
      </c>
      <c r="AB34" s="236"/>
      <c r="AC34" s="980">
        <f>V32-V34</f>
        <v>0</v>
      </c>
      <c r="AD34" s="982" t="s">
        <v>371</v>
      </c>
      <c r="AE34" s="207"/>
      <c r="AF34" s="952" t="s">
        <v>8</v>
      </c>
      <c r="AG34" s="320"/>
      <c r="AH34" s="893">
        <f>(2*F18)+(F19)</f>
        <v>399.29</v>
      </c>
      <c r="AI34" s="471"/>
      <c r="AJ34" s="893">
        <f>F18+(2*F20)</f>
        <v>783.28</v>
      </c>
      <c r="AK34" s="472"/>
      <c r="AL34" s="893">
        <f>(2*F18)+F19</f>
        <v>399.29</v>
      </c>
      <c r="AM34" s="473"/>
      <c r="AN34" s="893">
        <f>(3*F20)+F19</f>
        <v>1173.53</v>
      </c>
      <c r="AO34" s="211"/>
    </row>
    <row r="35" spans="1:41" ht="35.1" customHeight="1" x14ac:dyDescent="0.25">
      <c r="A35" s="185"/>
      <c r="B35" s="206"/>
      <c r="C35" s="793"/>
      <c r="D35" s="793"/>
      <c r="E35" s="793"/>
      <c r="F35" s="793"/>
      <c r="G35" s="272"/>
      <c r="H35" s="795"/>
      <c r="I35" s="991"/>
      <c r="J35" s="233"/>
      <c r="K35" s="984" t="s">
        <v>641</v>
      </c>
      <c r="L35" s="985"/>
      <c r="M35" s="985"/>
      <c r="N35" s="474"/>
      <c r="O35" s="475"/>
      <c r="P35" s="446">
        <v>1</v>
      </c>
      <c r="Q35" s="447"/>
      <c r="R35" s="448"/>
      <c r="S35" s="986"/>
      <c r="T35" s="987"/>
      <c r="U35" s="476"/>
      <c r="V35" s="973"/>
      <c r="W35" s="974"/>
      <c r="X35" s="975"/>
      <c r="Y35" s="126"/>
      <c r="Z35" s="977"/>
      <c r="AA35" s="979"/>
      <c r="AB35" s="236"/>
      <c r="AC35" s="981"/>
      <c r="AD35" s="983"/>
      <c r="AE35" s="207"/>
      <c r="AF35" s="952"/>
      <c r="AG35" s="320"/>
      <c r="AH35" s="837"/>
      <c r="AI35" s="471"/>
      <c r="AJ35" s="837"/>
      <c r="AK35" s="472"/>
      <c r="AL35" s="837"/>
      <c r="AM35" s="473"/>
      <c r="AN35" s="837"/>
      <c r="AO35" s="211"/>
    </row>
    <row r="36" spans="1:41" ht="35.1" customHeight="1" x14ac:dyDescent="0.25">
      <c r="A36" s="185"/>
      <c r="B36" s="206"/>
      <c r="C36" s="793"/>
      <c r="D36" s="793"/>
      <c r="E36" s="793"/>
      <c r="F36" s="793"/>
      <c r="G36" s="272"/>
      <c r="H36" s="795"/>
      <c r="I36" s="991"/>
      <c r="J36" s="233"/>
      <c r="K36" s="1002" t="s">
        <v>642</v>
      </c>
      <c r="L36" s="1003"/>
      <c r="M36" s="1003"/>
      <c r="N36" s="477"/>
      <c r="O36" s="478"/>
      <c r="P36" s="1004">
        <v>2</v>
      </c>
      <c r="Q36" s="1005"/>
      <c r="R36" s="449"/>
      <c r="S36" s="1006"/>
      <c r="T36" s="1007"/>
      <c r="U36" s="479"/>
      <c r="V36" s="970">
        <f>(P36*S36)+(P37*S37)</f>
        <v>0</v>
      </c>
      <c r="W36" s="971"/>
      <c r="X36" s="972"/>
      <c r="Y36" s="126"/>
      <c r="Z36" s="1008" t="e">
        <f>V32/V36</f>
        <v>#DIV/0!</v>
      </c>
      <c r="AA36" s="978" t="s">
        <v>645</v>
      </c>
      <c r="AB36" s="236"/>
      <c r="AC36" s="988">
        <f>V32-V36</f>
        <v>0</v>
      </c>
      <c r="AD36" s="982" t="s">
        <v>646</v>
      </c>
      <c r="AE36" s="207"/>
      <c r="AF36" s="948" t="s">
        <v>656</v>
      </c>
      <c r="AG36" s="320"/>
      <c r="AH36" s="949">
        <f>(2*M18)+M19</f>
        <v>321.12</v>
      </c>
      <c r="AI36" s="471"/>
      <c r="AJ36" s="949">
        <f>(4*M19)+M18</f>
        <v>639.42999999999995</v>
      </c>
      <c r="AK36" s="472"/>
      <c r="AL36" s="949">
        <f>(2*M18)+M19</f>
        <v>321.12</v>
      </c>
      <c r="AM36" s="473"/>
      <c r="AN36" s="949">
        <f>7*M19</f>
        <v>957.74</v>
      </c>
      <c r="AO36" s="211"/>
    </row>
    <row r="37" spans="1:41" ht="35.1" customHeight="1" x14ac:dyDescent="0.25">
      <c r="A37" s="185"/>
      <c r="B37" s="206"/>
      <c r="C37" s="793"/>
      <c r="D37" s="793"/>
      <c r="E37" s="793"/>
      <c r="F37" s="793"/>
      <c r="G37" s="272"/>
      <c r="H37" s="796"/>
      <c r="I37" s="992"/>
      <c r="J37" s="233"/>
      <c r="K37" s="1013" t="s">
        <v>643</v>
      </c>
      <c r="L37" s="1014"/>
      <c r="M37" s="1014"/>
      <c r="N37" s="480"/>
      <c r="O37" s="481"/>
      <c r="P37" s="450">
        <v>1</v>
      </c>
      <c r="Q37" s="451"/>
      <c r="R37" s="452"/>
      <c r="S37" s="1022"/>
      <c r="T37" s="1023"/>
      <c r="U37" s="482"/>
      <c r="V37" s="973"/>
      <c r="W37" s="974"/>
      <c r="X37" s="975"/>
      <c r="Y37" s="126"/>
      <c r="Z37" s="1009"/>
      <c r="AA37" s="979"/>
      <c r="AB37" s="236"/>
      <c r="AC37" s="989"/>
      <c r="AD37" s="983"/>
      <c r="AE37" s="207"/>
      <c r="AF37" s="817"/>
      <c r="AG37" s="320"/>
      <c r="AH37" s="950"/>
      <c r="AI37" s="471"/>
      <c r="AJ37" s="950"/>
      <c r="AK37" s="472"/>
      <c r="AL37" s="950"/>
      <c r="AM37" s="473"/>
      <c r="AN37" s="950"/>
      <c r="AO37" s="211"/>
    </row>
    <row r="38" spans="1:41" ht="35.1" customHeight="1" x14ac:dyDescent="0.25">
      <c r="A38" s="185"/>
      <c r="B38" s="206"/>
      <c r="C38" s="793"/>
      <c r="D38" s="793"/>
      <c r="E38" s="793"/>
      <c r="F38" s="793"/>
      <c r="G38" s="272"/>
      <c r="H38" s="1015" t="s">
        <v>32</v>
      </c>
      <c r="I38" s="1021">
        <v>2100</v>
      </c>
      <c r="J38" s="233"/>
      <c r="K38" s="993" t="s">
        <v>638</v>
      </c>
      <c r="L38" s="965"/>
      <c r="M38" s="965"/>
      <c r="N38" s="367"/>
      <c r="O38" s="272"/>
      <c r="P38" s="1017">
        <v>1</v>
      </c>
      <c r="Q38" s="1018"/>
      <c r="R38" s="443"/>
      <c r="S38" s="1019"/>
      <c r="T38" s="1020"/>
      <c r="U38" s="467"/>
      <c r="V38" s="994">
        <f>(P38*S38)+(P39*S39)</f>
        <v>0</v>
      </c>
      <c r="W38" s="995"/>
      <c r="X38" s="996"/>
      <c r="Y38" s="126"/>
      <c r="Z38" s="956"/>
      <c r="AA38" s="1000"/>
      <c r="AB38" s="126"/>
      <c r="AC38" s="956"/>
      <c r="AD38" s="957"/>
      <c r="AE38" s="207"/>
      <c r="AF38" s="952" t="s">
        <v>128</v>
      </c>
      <c r="AG38" s="320"/>
      <c r="AH38" s="949">
        <f>(2*S18)+S19</f>
        <v>321.12</v>
      </c>
      <c r="AI38" s="471"/>
      <c r="AJ38" s="949">
        <f>(2*S20)+S18</f>
        <v>629.85</v>
      </c>
      <c r="AK38" s="472"/>
      <c r="AL38" s="949">
        <f>(2*S18)+S19</f>
        <v>321.12</v>
      </c>
      <c r="AM38" s="473"/>
      <c r="AN38" s="949">
        <f>(3*S20)+S19</f>
        <v>943.37000000000012</v>
      </c>
      <c r="AO38" s="211"/>
    </row>
    <row r="39" spans="1:41" ht="35.1" customHeight="1" x14ac:dyDescent="0.25">
      <c r="A39" s="185"/>
      <c r="B39" s="206"/>
      <c r="C39" s="793"/>
      <c r="D39" s="793"/>
      <c r="E39" s="793"/>
      <c r="F39" s="793"/>
      <c r="G39" s="272"/>
      <c r="H39" s="795"/>
      <c r="I39" s="991"/>
      <c r="J39" s="233"/>
      <c r="K39" s="960" t="s">
        <v>647</v>
      </c>
      <c r="L39" s="961"/>
      <c r="M39" s="961"/>
      <c r="N39" s="367"/>
      <c r="O39" s="272"/>
      <c r="P39" s="453">
        <v>2</v>
      </c>
      <c r="Q39" s="454"/>
      <c r="R39" s="445"/>
      <c r="S39" s="962"/>
      <c r="T39" s="963"/>
      <c r="U39" s="470"/>
      <c r="V39" s="997"/>
      <c r="W39" s="998"/>
      <c r="X39" s="999"/>
      <c r="Y39" s="126"/>
      <c r="Z39" s="958"/>
      <c r="AA39" s="1001"/>
      <c r="AB39" s="126"/>
      <c r="AC39" s="958"/>
      <c r="AD39" s="959"/>
      <c r="AE39" s="207"/>
      <c r="AF39" s="952"/>
      <c r="AG39" s="320"/>
      <c r="AH39" s="837"/>
      <c r="AI39" s="471"/>
      <c r="AJ39" s="837"/>
      <c r="AK39" s="472"/>
      <c r="AL39" s="837"/>
      <c r="AM39" s="473"/>
      <c r="AN39" s="837"/>
      <c r="AO39" s="211"/>
    </row>
    <row r="40" spans="1:41" ht="35.1" customHeight="1" x14ac:dyDescent="0.25">
      <c r="A40" s="185"/>
      <c r="B40" s="206"/>
      <c r="C40" s="793"/>
      <c r="D40" s="793"/>
      <c r="E40" s="793"/>
      <c r="F40" s="793"/>
      <c r="G40" s="272"/>
      <c r="H40" s="795"/>
      <c r="I40" s="991"/>
      <c r="J40" s="233"/>
      <c r="K40" s="964" t="s">
        <v>640</v>
      </c>
      <c r="L40" s="965"/>
      <c r="M40" s="965"/>
      <c r="N40" s="367"/>
      <c r="O40" s="272"/>
      <c r="P40" s="966">
        <v>1</v>
      </c>
      <c r="Q40" s="967"/>
      <c r="R40" s="443"/>
      <c r="S40" s="968"/>
      <c r="T40" s="969"/>
      <c r="U40" s="467"/>
      <c r="V40" s="970">
        <f>(P40*S40)+(P41*S41)</f>
        <v>0</v>
      </c>
      <c r="W40" s="971"/>
      <c r="X40" s="972"/>
      <c r="Y40" s="126"/>
      <c r="Z40" s="976" t="str">
        <f>IFERROR(V38/V40,"")</f>
        <v/>
      </c>
      <c r="AA40" s="978" t="s">
        <v>370</v>
      </c>
      <c r="AB40" s="236"/>
      <c r="AC40" s="980">
        <f>V38-V40</f>
        <v>0</v>
      </c>
      <c r="AD40" s="982" t="s">
        <v>371</v>
      </c>
      <c r="AE40" s="207"/>
      <c r="AF40" s="942" t="s">
        <v>657</v>
      </c>
      <c r="AG40" s="320"/>
      <c r="AH40" s="942">
        <f>AH34-AH36</f>
        <v>78.170000000000016</v>
      </c>
      <c r="AI40" s="196"/>
      <c r="AJ40" s="942">
        <f>AJ34-AJ36</f>
        <v>143.85000000000002</v>
      </c>
      <c r="AK40" s="231"/>
      <c r="AL40" s="942">
        <f>AL34-AL36</f>
        <v>78.170000000000016</v>
      </c>
      <c r="AM40" s="290"/>
      <c r="AN40" s="942">
        <f>AN34-AN36</f>
        <v>215.78999999999996</v>
      </c>
      <c r="AO40" s="211"/>
    </row>
    <row r="41" spans="1:41" ht="35.1" customHeight="1" x14ac:dyDescent="0.25">
      <c r="A41" s="185"/>
      <c r="B41" s="206"/>
      <c r="C41" s="793"/>
      <c r="D41" s="793"/>
      <c r="E41" s="793"/>
      <c r="F41" s="793"/>
      <c r="G41" s="272"/>
      <c r="H41" s="795"/>
      <c r="I41" s="991"/>
      <c r="J41" s="233"/>
      <c r="K41" s="984" t="s">
        <v>641</v>
      </c>
      <c r="L41" s="985"/>
      <c r="M41" s="985"/>
      <c r="N41" s="367"/>
      <c r="O41" s="272"/>
      <c r="P41" s="446">
        <v>4</v>
      </c>
      <c r="Q41" s="447"/>
      <c r="R41" s="448"/>
      <c r="S41" s="986"/>
      <c r="T41" s="987"/>
      <c r="U41" s="476"/>
      <c r="V41" s="973"/>
      <c r="W41" s="974"/>
      <c r="X41" s="975"/>
      <c r="Y41" s="126"/>
      <c r="Z41" s="977"/>
      <c r="AA41" s="979"/>
      <c r="AB41" s="236"/>
      <c r="AC41" s="981"/>
      <c r="AD41" s="983"/>
      <c r="AE41" s="207"/>
      <c r="AF41" s="945"/>
      <c r="AG41" s="320"/>
      <c r="AH41" s="945"/>
      <c r="AI41" s="196"/>
      <c r="AJ41" s="945"/>
      <c r="AK41" s="231"/>
      <c r="AL41" s="945"/>
      <c r="AM41" s="290"/>
      <c r="AN41" s="945"/>
      <c r="AO41" s="211"/>
    </row>
    <row r="42" spans="1:41" ht="35.1" customHeight="1" x14ac:dyDescent="0.25">
      <c r="A42" s="185"/>
      <c r="B42" s="206"/>
      <c r="C42" s="793"/>
      <c r="D42" s="793"/>
      <c r="E42" s="793"/>
      <c r="F42" s="793"/>
      <c r="G42" s="272"/>
      <c r="H42" s="795"/>
      <c r="I42" s="991"/>
      <c r="J42" s="233"/>
      <c r="K42" s="1002" t="s">
        <v>642</v>
      </c>
      <c r="L42" s="1003"/>
      <c r="M42" s="1003"/>
      <c r="N42" s="367"/>
      <c r="O42" s="272"/>
      <c r="P42" s="1004">
        <v>1</v>
      </c>
      <c r="Q42" s="1010"/>
      <c r="R42" s="449"/>
      <c r="S42" s="1006"/>
      <c r="T42" s="1007"/>
      <c r="U42" s="479"/>
      <c r="V42" s="970">
        <f>(P42*S42)+(P43*S43)</f>
        <v>0</v>
      </c>
      <c r="W42" s="971"/>
      <c r="X42" s="972"/>
      <c r="Y42" s="126"/>
      <c r="Z42" s="1008" t="e">
        <f>V38/V42</f>
        <v>#DIV/0!</v>
      </c>
      <c r="AA42" s="978" t="s">
        <v>645</v>
      </c>
      <c r="AB42" s="236"/>
      <c r="AC42" s="988">
        <f>V38-V42</f>
        <v>0</v>
      </c>
      <c r="AD42" s="982" t="s">
        <v>646</v>
      </c>
      <c r="AE42" s="207"/>
      <c r="AF42" s="942" t="s">
        <v>658</v>
      </c>
      <c r="AG42" s="268"/>
      <c r="AH42" s="942">
        <f>AH34-AH38</f>
        <v>78.170000000000016</v>
      </c>
      <c r="AI42" s="196"/>
      <c r="AJ42" s="942">
        <f>AJ34-AJ38</f>
        <v>153.42999999999995</v>
      </c>
      <c r="AK42" s="231"/>
      <c r="AL42" s="942">
        <f>AL34-AL38</f>
        <v>78.170000000000016</v>
      </c>
      <c r="AM42" s="290"/>
      <c r="AN42" s="942">
        <f>AN34-AN38</f>
        <v>230.15999999999985</v>
      </c>
      <c r="AO42" s="211"/>
    </row>
    <row r="43" spans="1:41" ht="35.1" customHeight="1" x14ac:dyDescent="0.25">
      <c r="A43" s="185"/>
      <c r="B43" s="206"/>
      <c r="C43" s="794"/>
      <c r="D43" s="794"/>
      <c r="E43" s="794"/>
      <c r="F43" s="794"/>
      <c r="G43" s="272"/>
      <c r="H43" s="796"/>
      <c r="I43" s="992"/>
      <c r="J43" s="233"/>
      <c r="K43" s="1011" t="s">
        <v>648</v>
      </c>
      <c r="L43" s="1012"/>
      <c r="M43" s="1012"/>
      <c r="N43" s="367"/>
      <c r="O43" s="272"/>
      <c r="P43" s="444">
        <v>2</v>
      </c>
      <c r="Q43" s="455"/>
      <c r="R43" s="96"/>
      <c r="S43" s="1040"/>
      <c r="T43" s="1041"/>
      <c r="U43" s="126"/>
      <c r="V43" s="973"/>
      <c r="W43" s="974"/>
      <c r="X43" s="975"/>
      <c r="Y43" s="126"/>
      <c r="Z43" s="1009"/>
      <c r="AA43" s="979"/>
      <c r="AB43" s="236"/>
      <c r="AC43" s="989"/>
      <c r="AD43" s="983"/>
      <c r="AE43" s="207"/>
      <c r="AF43" s="945"/>
      <c r="AG43" s="268"/>
      <c r="AH43" s="945"/>
      <c r="AI43" s="196"/>
      <c r="AJ43" s="945"/>
      <c r="AK43" s="231"/>
      <c r="AL43" s="945"/>
      <c r="AM43" s="290"/>
      <c r="AN43" s="945"/>
      <c r="AO43" s="211"/>
    </row>
    <row r="44" spans="1:41" s="222" customFormat="1" ht="5.0999999999999996" customHeight="1" x14ac:dyDescent="0.25">
      <c r="A44" s="186"/>
      <c r="B44" s="186"/>
      <c r="C44" s="272"/>
      <c r="D44" s="272"/>
      <c r="E44" s="272"/>
      <c r="F44" s="272"/>
      <c r="G44" s="272"/>
      <c r="H44" s="272"/>
      <c r="I44" s="272"/>
      <c r="J44" s="272"/>
      <c r="K44" s="272"/>
      <c r="L44" s="272"/>
      <c r="M44" s="272"/>
      <c r="N44" s="271"/>
      <c r="O44" s="272"/>
      <c r="P44" s="126"/>
      <c r="Q44" s="126"/>
      <c r="R44" s="126"/>
      <c r="S44" s="483"/>
      <c r="T44" s="483"/>
      <c r="U44" s="126"/>
      <c r="V44" s="127"/>
      <c r="W44" s="127"/>
      <c r="X44" s="127"/>
      <c r="Y44" s="126"/>
      <c r="Z44" s="111"/>
      <c r="AA44" s="456"/>
      <c r="AB44" s="236"/>
      <c r="AC44" s="113"/>
      <c r="AD44" s="456"/>
      <c r="AE44" s="186"/>
      <c r="AF44" s="338"/>
      <c r="AG44" s="268"/>
      <c r="AH44" s="484"/>
      <c r="AI44" s="196"/>
      <c r="AJ44" s="485"/>
      <c r="AK44" s="231"/>
      <c r="AL44" s="485"/>
      <c r="AM44" s="290"/>
      <c r="AN44" s="485"/>
    </row>
    <row r="45" spans="1:41" ht="35.1" customHeight="1" x14ac:dyDescent="0.25">
      <c r="A45" s="185"/>
      <c r="B45" s="206"/>
      <c r="C45" s="793" t="s">
        <v>369</v>
      </c>
      <c r="D45" s="793"/>
      <c r="E45" s="793"/>
      <c r="F45" s="793"/>
      <c r="G45" s="272"/>
      <c r="H45" s="1032" t="s">
        <v>31</v>
      </c>
      <c r="I45" s="990">
        <v>1050</v>
      </c>
      <c r="J45" s="233"/>
      <c r="K45" s="1016" t="s">
        <v>638</v>
      </c>
      <c r="L45" s="1003"/>
      <c r="M45" s="1003"/>
      <c r="N45" s="486"/>
      <c r="O45" s="487"/>
      <c r="P45" s="1017">
        <v>2</v>
      </c>
      <c r="Q45" s="1018"/>
      <c r="R45" s="96"/>
      <c r="S45" s="1019"/>
      <c r="T45" s="1020"/>
      <c r="U45" s="126"/>
      <c r="V45" s="994">
        <f>(P45*S45)+(P46*S46)</f>
        <v>0</v>
      </c>
      <c r="W45" s="995"/>
      <c r="X45" s="996"/>
      <c r="Y45" s="126"/>
      <c r="Z45" s="956"/>
      <c r="AA45" s="1000"/>
      <c r="AB45" s="126"/>
      <c r="AC45" s="956"/>
      <c r="AD45" s="957"/>
      <c r="AE45" s="207"/>
      <c r="AF45" s="338"/>
      <c r="AG45" s="268"/>
      <c r="AH45" s="484"/>
      <c r="AI45" s="196"/>
      <c r="AJ45" s="485"/>
      <c r="AK45" s="231"/>
      <c r="AL45" s="485"/>
      <c r="AM45" s="290"/>
      <c r="AN45" s="485"/>
      <c r="AO45" s="211"/>
    </row>
    <row r="46" spans="1:41" ht="35.1" customHeight="1" x14ac:dyDescent="0.25">
      <c r="A46" s="185"/>
      <c r="B46" s="206"/>
      <c r="C46" s="793"/>
      <c r="D46" s="793"/>
      <c r="E46" s="793"/>
      <c r="F46" s="793"/>
      <c r="G46" s="272"/>
      <c r="H46" s="795"/>
      <c r="I46" s="991"/>
      <c r="J46" s="233"/>
      <c r="K46" s="960" t="s">
        <v>639</v>
      </c>
      <c r="L46" s="961"/>
      <c r="M46" s="961"/>
      <c r="N46" s="468"/>
      <c r="O46" s="469"/>
      <c r="P46" s="453">
        <v>1</v>
      </c>
      <c r="Q46" s="457"/>
      <c r="R46" s="445"/>
      <c r="S46" s="962"/>
      <c r="T46" s="963"/>
      <c r="U46" s="470"/>
      <c r="V46" s="997"/>
      <c r="W46" s="998"/>
      <c r="X46" s="999"/>
      <c r="Y46" s="126"/>
      <c r="Z46" s="958"/>
      <c r="AA46" s="1001"/>
      <c r="AB46" s="126"/>
      <c r="AC46" s="958"/>
      <c r="AD46" s="959"/>
      <c r="AE46" s="207"/>
      <c r="AF46" s="289"/>
      <c r="AG46" s="268"/>
      <c r="AH46" s="285"/>
      <c r="AI46" s="196"/>
      <c r="AJ46" s="290"/>
      <c r="AK46" s="231"/>
      <c r="AL46" s="290"/>
      <c r="AM46" s="290"/>
      <c r="AN46" s="290"/>
      <c r="AO46" s="211"/>
    </row>
    <row r="47" spans="1:41" ht="35.1" customHeight="1" x14ac:dyDescent="0.25">
      <c r="A47" s="185"/>
      <c r="B47" s="206"/>
      <c r="C47" s="793"/>
      <c r="D47" s="793"/>
      <c r="E47" s="793"/>
      <c r="F47" s="793"/>
      <c r="G47" s="272"/>
      <c r="H47" s="795"/>
      <c r="I47" s="991"/>
      <c r="J47" s="233"/>
      <c r="K47" s="964" t="s">
        <v>640</v>
      </c>
      <c r="L47" s="965"/>
      <c r="M47" s="965"/>
      <c r="N47" s="465"/>
      <c r="O47" s="466"/>
      <c r="P47" s="966">
        <v>2</v>
      </c>
      <c r="Q47" s="967"/>
      <c r="R47" s="443"/>
      <c r="S47" s="968"/>
      <c r="T47" s="969"/>
      <c r="U47" s="467"/>
      <c r="V47" s="970">
        <f>(P47*S47)+(P48*S48)</f>
        <v>0</v>
      </c>
      <c r="W47" s="971"/>
      <c r="X47" s="972"/>
      <c r="Y47" s="126"/>
      <c r="Z47" s="976" t="str">
        <f>IFERROR(V45/V47,"")</f>
        <v/>
      </c>
      <c r="AA47" s="978" t="s">
        <v>370</v>
      </c>
      <c r="AB47" s="236"/>
      <c r="AC47" s="980">
        <f>V45-V47</f>
        <v>0</v>
      </c>
      <c r="AD47" s="982" t="s">
        <v>371</v>
      </c>
      <c r="AE47" s="207"/>
      <c r="AF47" s="289"/>
      <c r="AG47" s="268"/>
      <c r="AH47" s="285"/>
      <c r="AI47" s="196"/>
      <c r="AJ47" s="290"/>
      <c r="AK47" s="231"/>
      <c r="AL47" s="290"/>
      <c r="AM47" s="290"/>
      <c r="AN47" s="290"/>
      <c r="AO47" s="211"/>
    </row>
    <row r="48" spans="1:41" ht="35.1" customHeight="1" x14ac:dyDescent="0.25">
      <c r="A48" s="185"/>
      <c r="B48" s="206"/>
      <c r="C48" s="793"/>
      <c r="D48" s="793"/>
      <c r="E48" s="793"/>
      <c r="F48" s="793"/>
      <c r="G48" s="272"/>
      <c r="H48" s="795"/>
      <c r="I48" s="991"/>
      <c r="J48" s="233"/>
      <c r="K48" s="984" t="s">
        <v>641</v>
      </c>
      <c r="L48" s="985"/>
      <c r="M48" s="985"/>
      <c r="N48" s="474"/>
      <c r="O48" s="475"/>
      <c r="P48" s="446">
        <v>1</v>
      </c>
      <c r="Q48" s="447"/>
      <c r="R48" s="448"/>
      <c r="S48" s="986"/>
      <c r="T48" s="987"/>
      <c r="U48" s="476"/>
      <c r="V48" s="973"/>
      <c r="W48" s="974"/>
      <c r="X48" s="975"/>
      <c r="Y48" s="126"/>
      <c r="Z48" s="977"/>
      <c r="AA48" s="979"/>
      <c r="AB48" s="236"/>
      <c r="AC48" s="981"/>
      <c r="AD48" s="983"/>
      <c r="AE48" s="207"/>
      <c r="AF48" s="289"/>
      <c r="AG48" s="268"/>
      <c r="AH48" s="285"/>
      <c r="AI48" s="196"/>
      <c r="AJ48" s="290"/>
      <c r="AK48" s="231"/>
      <c r="AL48" s="290"/>
      <c r="AM48" s="290"/>
      <c r="AN48" s="290"/>
      <c r="AO48" s="211"/>
    </row>
    <row r="49" spans="1:41" ht="35.1" customHeight="1" x14ac:dyDescent="0.25">
      <c r="A49" s="185"/>
      <c r="B49" s="206"/>
      <c r="C49" s="793"/>
      <c r="D49" s="793"/>
      <c r="E49" s="793"/>
      <c r="F49" s="793"/>
      <c r="G49" s="272"/>
      <c r="H49" s="795"/>
      <c r="I49" s="991"/>
      <c r="J49" s="233"/>
      <c r="K49" s="1002" t="s">
        <v>642</v>
      </c>
      <c r="L49" s="1003"/>
      <c r="M49" s="1003"/>
      <c r="N49" s="477"/>
      <c r="O49" s="478"/>
      <c r="P49" s="1004">
        <v>2</v>
      </c>
      <c r="Q49" s="1005"/>
      <c r="R49" s="449"/>
      <c r="S49" s="1006"/>
      <c r="T49" s="1007"/>
      <c r="U49" s="479"/>
      <c r="V49" s="970">
        <f>(P49*S49)+(P50*S50)</f>
        <v>0</v>
      </c>
      <c r="W49" s="971"/>
      <c r="X49" s="972"/>
      <c r="Y49" s="126"/>
      <c r="Z49" s="1008" t="e">
        <f>V45/V49</f>
        <v>#DIV/0!</v>
      </c>
      <c r="AA49" s="978" t="s">
        <v>645</v>
      </c>
      <c r="AB49" s="236"/>
      <c r="AC49" s="988">
        <f>V45-V49</f>
        <v>0</v>
      </c>
      <c r="AD49" s="982" t="s">
        <v>646</v>
      </c>
      <c r="AE49" s="207"/>
      <c r="AF49" s="289"/>
      <c r="AG49" s="268"/>
      <c r="AH49" s="285"/>
      <c r="AI49" s="196"/>
      <c r="AJ49" s="290"/>
      <c r="AK49" s="231"/>
      <c r="AL49" s="290"/>
      <c r="AM49" s="290"/>
      <c r="AN49" s="290"/>
      <c r="AO49" s="211"/>
    </row>
    <row r="50" spans="1:41" ht="35.1" customHeight="1" x14ac:dyDescent="0.25">
      <c r="A50" s="185"/>
      <c r="B50" s="206"/>
      <c r="C50" s="793"/>
      <c r="D50" s="793"/>
      <c r="E50" s="793"/>
      <c r="F50" s="793"/>
      <c r="G50" s="272"/>
      <c r="H50" s="796"/>
      <c r="I50" s="992"/>
      <c r="J50" s="233"/>
      <c r="K50" s="1013" t="s">
        <v>643</v>
      </c>
      <c r="L50" s="1014"/>
      <c r="M50" s="1014"/>
      <c r="N50" s="480"/>
      <c r="O50" s="481"/>
      <c r="P50" s="450">
        <v>1</v>
      </c>
      <c r="Q50" s="451"/>
      <c r="R50" s="452"/>
      <c r="S50" s="1022"/>
      <c r="T50" s="1023"/>
      <c r="U50" s="482"/>
      <c r="V50" s="973"/>
      <c r="W50" s="974"/>
      <c r="X50" s="975"/>
      <c r="Y50" s="126"/>
      <c r="Z50" s="1009"/>
      <c r="AA50" s="979"/>
      <c r="AB50" s="236"/>
      <c r="AC50" s="989"/>
      <c r="AD50" s="983"/>
      <c r="AE50" s="207"/>
      <c r="AF50" s="340"/>
      <c r="AG50" s="270"/>
      <c r="AH50" s="488"/>
      <c r="AI50" s="489"/>
      <c r="AJ50" s="490"/>
      <c r="AK50" s="234"/>
      <c r="AL50" s="490"/>
      <c r="AM50" s="491"/>
      <c r="AN50" s="490"/>
      <c r="AO50" s="211"/>
    </row>
    <row r="51" spans="1:41" ht="35.1" customHeight="1" x14ac:dyDescent="0.25">
      <c r="A51" s="185"/>
      <c r="B51" s="206"/>
      <c r="C51" s="793"/>
      <c r="D51" s="793"/>
      <c r="E51" s="793"/>
      <c r="F51" s="793"/>
      <c r="G51" s="272"/>
      <c r="H51" s="1015" t="s">
        <v>33</v>
      </c>
      <c r="I51" s="990">
        <v>3150</v>
      </c>
      <c r="J51" s="233"/>
      <c r="K51" s="1016" t="s">
        <v>639</v>
      </c>
      <c r="L51" s="1003"/>
      <c r="M51" s="1003"/>
      <c r="N51" s="367"/>
      <c r="O51" s="272"/>
      <c r="P51" s="1017">
        <v>1</v>
      </c>
      <c r="Q51" s="1018"/>
      <c r="R51" s="96"/>
      <c r="S51" s="1019"/>
      <c r="T51" s="1020"/>
      <c r="U51" s="126"/>
      <c r="V51" s="994">
        <f>(P51*S51)+(P52*S52)</f>
        <v>0</v>
      </c>
      <c r="W51" s="995"/>
      <c r="X51" s="996"/>
      <c r="Y51" s="126"/>
      <c r="Z51" s="956"/>
      <c r="AA51" s="1000"/>
      <c r="AB51" s="126"/>
      <c r="AC51" s="956"/>
      <c r="AD51" s="957"/>
      <c r="AE51" s="207"/>
      <c r="AF51" s="340"/>
      <c r="AG51" s="270"/>
      <c r="AH51" s="488"/>
      <c r="AI51" s="489"/>
      <c r="AJ51" s="490"/>
      <c r="AK51" s="234"/>
      <c r="AL51" s="490"/>
      <c r="AM51" s="491"/>
      <c r="AN51" s="490"/>
      <c r="AO51" s="211"/>
    </row>
    <row r="52" spans="1:41" ht="35.1" customHeight="1" x14ac:dyDescent="0.25">
      <c r="A52" s="185"/>
      <c r="B52" s="206"/>
      <c r="C52" s="793"/>
      <c r="D52" s="793"/>
      <c r="E52" s="793"/>
      <c r="F52" s="793"/>
      <c r="G52" s="272"/>
      <c r="H52" s="795"/>
      <c r="I52" s="991"/>
      <c r="J52" s="233"/>
      <c r="K52" s="960" t="s">
        <v>649</v>
      </c>
      <c r="L52" s="961"/>
      <c r="M52" s="961"/>
      <c r="N52" s="367"/>
      <c r="O52" s="272"/>
      <c r="P52" s="453">
        <v>3</v>
      </c>
      <c r="Q52" s="457"/>
      <c r="R52" s="445"/>
      <c r="S52" s="962"/>
      <c r="T52" s="963"/>
      <c r="U52" s="470"/>
      <c r="V52" s="997"/>
      <c r="W52" s="998"/>
      <c r="X52" s="999"/>
      <c r="Y52" s="126"/>
      <c r="Z52" s="958"/>
      <c r="AA52" s="1001"/>
      <c r="AB52" s="126"/>
      <c r="AC52" s="958"/>
      <c r="AD52" s="959"/>
      <c r="AE52" s="207"/>
      <c r="AF52" s="340"/>
      <c r="AG52" s="270"/>
      <c r="AH52" s="488"/>
      <c r="AI52" s="489"/>
      <c r="AJ52" s="490"/>
      <c r="AK52" s="234"/>
      <c r="AL52" s="490"/>
      <c r="AM52" s="491"/>
      <c r="AN52" s="490"/>
      <c r="AO52" s="211"/>
    </row>
    <row r="53" spans="1:41" ht="60" customHeight="1" x14ac:dyDescent="0.25">
      <c r="A53" s="185"/>
      <c r="B53" s="206"/>
      <c r="C53" s="793"/>
      <c r="D53" s="793"/>
      <c r="E53" s="793"/>
      <c r="F53" s="793"/>
      <c r="G53" s="272"/>
      <c r="H53" s="795"/>
      <c r="I53" s="991"/>
      <c r="J53" s="233"/>
      <c r="K53" s="984" t="s">
        <v>641</v>
      </c>
      <c r="L53" s="985"/>
      <c r="M53" s="985"/>
      <c r="N53" s="367"/>
      <c r="O53" s="272"/>
      <c r="P53" s="446">
        <v>7</v>
      </c>
      <c r="Q53" s="447"/>
      <c r="R53" s="448"/>
      <c r="S53" s="986"/>
      <c r="T53" s="987"/>
      <c r="U53" s="476"/>
      <c r="V53" s="973">
        <f>S53*P53</f>
        <v>0</v>
      </c>
      <c r="W53" s="974"/>
      <c r="X53" s="975"/>
      <c r="Y53" s="126"/>
      <c r="Z53" s="458" t="str">
        <f>IFERROR(V51/V53,"")</f>
        <v/>
      </c>
      <c r="AA53" s="459" t="s">
        <v>650</v>
      </c>
      <c r="AB53" s="236"/>
      <c r="AC53" s="460">
        <f>V51-V53</f>
        <v>0</v>
      </c>
      <c r="AD53" s="461" t="s">
        <v>371</v>
      </c>
      <c r="AE53" s="207"/>
      <c r="AF53" s="340"/>
      <c r="AG53" s="270"/>
      <c r="AH53" s="488"/>
      <c r="AI53" s="489"/>
      <c r="AJ53" s="490"/>
      <c r="AK53" s="234"/>
      <c r="AL53" s="490"/>
      <c r="AM53" s="491"/>
      <c r="AN53" s="490"/>
      <c r="AO53" s="211"/>
    </row>
    <row r="54" spans="1:41" ht="35.1" customHeight="1" x14ac:dyDescent="0.25">
      <c r="A54" s="185"/>
      <c r="B54" s="206"/>
      <c r="C54" s="793"/>
      <c r="D54" s="793"/>
      <c r="E54" s="793"/>
      <c r="F54" s="793"/>
      <c r="G54" s="272"/>
      <c r="H54" s="795"/>
      <c r="I54" s="991"/>
      <c r="J54" s="233"/>
      <c r="K54" s="768" t="s">
        <v>643</v>
      </c>
      <c r="L54" s="769"/>
      <c r="M54" s="769"/>
      <c r="N54" s="770"/>
      <c r="O54" s="232"/>
      <c r="P54" s="1004">
        <v>1</v>
      </c>
      <c r="Q54" s="1005"/>
      <c r="R54" s="449"/>
      <c r="S54" s="1006"/>
      <c r="T54" s="1007"/>
      <c r="U54" s="479"/>
      <c r="V54" s="970">
        <f>(P54*S54)+(P55*S55)</f>
        <v>0</v>
      </c>
      <c r="W54" s="971"/>
      <c r="X54" s="972"/>
      <c r="Y54" s="126"/>
      <c r="Z54" s="1008" t="e">
        <f>V51/V54</f>
        <v>#DIV/0!</v>
      </c>
      <c r="AA54" s="978" t="s">
        <v>645</v>
      </c>
      <c r="AB54" s="236"/>
      <c r="AC54" s="988">
        <f>V51-V54</f>
        <v>0</v>
      </c>
      <c r="AD54" s="982" t="s">
        <v>646</v>
      </c>
      <c r="AE54" s="207"/>
      <c r="AF54" s="340"/>
      <c r="AG54" s="273"/>
      <c r="AH54" s="488"/>
      <c r="AI54" s="489"/>
      <c r="AJ54" s="490"/>
      <c r="AK54" s="234"/>
      <c r="AL54" s="490"/>
      <c r="AM54" s="491"/>
      <c r="AN54" s="490"/>
      <c r="AO54" s="211"/>
    </row>
    <row r="55" spans="1:41" ht="35.1" customHeight="1" x14ac:dyDescent="0.25">
      <c r="A55" s="185"/>
      <c r="B55" s="206"/>
      <c r="C55" s="793"/>
      <c r="D55" s="793"/>
      <c r="E55" s="793"/>
      <c r="F55" s="793"/>
      <c r="G55" s="272"/>
      <c r="H55" s="796"/>
      <c r="I55" s="992"/>
      <c r="J55" s="233"/>
      <c r="K55" s="1037" t="s">
        <v>648</v>
      </c>
      <c r="L55" s="1038"/>
      <c r="M55" s="1038"/>
      <c r="N55" s="1039"/>
      <c r="O55" s="438"/>
      <c r="P55" s="450">
        <v>3</v>
      </c>
      <c r="Q55" s="451"/>
      <c r="R55" s="452"/>
      <c r="S55" s="1022"/>
      <c r="T55" s="1023"/>
      <c r="U55" s="482"/>
      <c r="V55" s="973"/>
      <c r="W55" s="974"/>
      <c r="X55" s="975"/>
      <c r="Y55" s="126"/>
      <c r="Z55" s="1009"/>
      <c r="AA55" s="979"/>
      <c r="AB55" s="236"/>
      <c r="AC55" s="989"/>
      <c r="AD55" s="983"/>
      <c r="AE55" s="207"/>
      <c r="AF55" s="439"/>
      <c r="AG55" s="358"/>
      <c r="AH55" s="358"/>
      <c r="AI55" s="207"/>
      <c r="AJ55" s="440"/>
      <c r="AK55" s="441">
        <f>AF50-AH54</f>
        <v>0</v>
      </c>
      <c r="AL55" s="440"/>
      <c r="AM55" s="492"/>
      <c r="AN55" s="440"/>
      <c r="AO55" s="211"/>
    </row>
    <row r="56" spans="1:41" x14ac:dyDescent="0.25">
      <c r="A56" s="185"/>
      <c r="B56" s="206"/>
      <c r="C56" s="233"/>
      <c r="D56" s="233"/>
      <c r="E56" s="233"/>
      <c r="F56" s="233"/>
      <c r="G56" s="272"/>
      <c r="H56" s="233"/>
      <c r="I56" s="233"/>
      <c r="J56" s="233"/>
      <c r="K56" s="233"/>
      <c r="L56" s="272"/>
      <c r="M56" s="233"/>
      <c r="N56" s="233"/>
      <c r="O56" s="272"/>
      <c r="P56" s="184"/>
      <c r="Q56" s="17"/>
      <c r="R56" s="85"/>
      <c r="S56" s="184"/>
      <c r="T56" s="184"/>
      <c r="U56" s="126"/>
      <c r="V56" s="184"/>
      <c r="W56" s="126"/>
      <c r="X56" s="184"/>
      <c r="Y56" s="126"/>
      <c r="Z56" s="241"/>
      <c r="AA56" s="241"/>
      <c r="AB56" s="236"/>
      <c r="AC56" s="242"/>
      <c r="AD56" s="243"/>
      <c r="AE56" s="207"/>
      <c r="AF56" s="184"/>
      <c r="AG56" s="184"/>
      <c r="AH56" s="184"/>
      <c r="AI56" s="207"/>
      <c r="AJ56" s="210"/>
      <c r="AK56" s="210"/>
      <c r="AL56" s="210"/>
      <c r="AM56" s="222"/>
      <c r="AN56" s="210"/>
      <c r="AO56" s="211"/>
    </row>
    <row r="57" spans="1:41" ht="15.75" thickBot="1" x14ac:dyDescent="0.3">
      <c r="A57" s="185"/>
      <c r="B57" s="244"/>
      <c r="C57" s="245"/>
      <c r="D57" s="245"/>
      <c r="E57" s="245"/>
      <c r="F57" s="245"/>
      <c r="G57" s="246"/>
      <c r="H57" s="245"/>
      <c r="I57" s="245"/>
      <c r="J57" s="245"/>
      <c r="K57" s="245"/>
      <c r="L57" s="246"/>
      <c r="M57" s="245"/>
      <c r="N57" s="245"/>
      <c r="O57" s="246"/>
      <c r="P57" s="83"/>
      <c r="Q57" s="83"/>
      <c r="R57" s="84"/>
      <c r="S57" s="83"/>
      <c r="T57" s="83"/>
      <c r="U57" s="84"/>
      <c r="V57" s="83"/>
      <c r="W57" s="84"/>
      <c r="X57" s="83"/>
      <c r="Y57" s="84"/>
      <c r="Z57" s="247"/>
      <c r="AA57" s="247"/>
      <c r="AB57" s="248"/>
      <c r="AC57" s="249"/>
      <c r="AD57" s="250"/>
      <c r="AE57" s="251"/>
      <c r="AF57" s="83"/>
      <c r="AG57" s="83"/>
      <c r="AH57" s="83"/>
      <c r="AI57" s="251"/>
      <c r="AJ57" s="252"/>
      <c r="AK57" s="252"/>
      <c r="AL57" s="252"/>
      <c r="AM57" s="414"/>
      <c r="AN57" s="252"/>
      <c r="AO57" s="253"/>
    </row>
    <row r="58" spans="1:41" x14ac:dyDescent="0.25">
      <c r="A58" s="185"/>
      <c r="B58" s="207"/>
      <c r="C58" s="233"/>
      <c r="D58" s="233"/>
      <c r="E58" s="233"/>
      <c r="F58" s="233"/>
      <c r="G58" s="272"/>
      <c r="H58" s="233"/>
      <c r="I58" s="233"/>
      <c r="J58" s="233"/>
      <c r="K58" s="233"/>
      <c r="L58" s="272"/>
      <c r="M58" s="233"/>
      <c r="N58" s="233"/>
      <c r="O58" s="272"/>
      <c r="P58" s="184"/>
      <c r="Q58" s="184"/>
      <c r="R58" s="126"/>
      <c r="S58" s="184"/>
      <c r="T58" s="184"/>
      <c r="U58" s="126"/>
      <c r="V58" s="184"/>
      <c r="W58" s="126"/>
      <c r="X58" s="184"/>
      <c r="Y58" s="126"/>
      <c r="Z58" s="241"/>
      <c r="AA58" s="241"/>
      <c r="AB58" s="236"/>
      <c r="AC58" s="242"/>
      <c r="AD58" s="243"/>
      <c r="AE58" s="207"/>
      <c r="AF58" s="184"/>
      <c r="AG58" s="184"/>
      <c r="AH58" s="184"/>
      <c r="AI58" s="207"/>
    </row>
    <row r="59" spans="1:41" s="240" customFormat="1" x14ac:dyDescent="0.25">
      <c r="A59" s="192"/>
      <c r="B59" s="186"/>
      <c r="C59" s="272"/>
      <c r="D59" s="272"/>
      <c r="E59" s="272"/>
      <c r="F59" s="272"/>
      <c r="G59" s="272"/>
      <c r="H59" s="272"/>
      <c r="I59" s="272"/>
      <c r="J59" s="272"/>
      <c r="K59" s="272"/>
      <c r="L59" s="272"/>
      <c r="M59" s="272"/>
      <c r="N59" s="272"/>
      <c r="O59" s="272"/>
      <c r="P59" s="126"/>
      <c r="Q59" s="126"/>
      <c r="R59" s="126"/>
      <c r="S59" s="126"/>
      <c r="T59" s="126"/>
      <c r="U59" s="126"/>
      <c r="V59" s="126"/>
      <c r="W59" s="126"/>
      <c r="X59" s="126"/>
      <c r="Y59" s="126"/>
      <c r="Z59" s="236"/>
      <c r="AA59" s="236"/>
      <c r="AB59" s="236"/>
      <c r="AC59" s="254"/>
      <c r="AD59" s="292"/>
      <c r="AE59" s="186"/>
      <c r="AF59" s="126"/>
      <c r="AG59" s="126"/>
      <c r="AH59" s="126"/>
      <c r="AI59" s="186"/>
    </row>
    <row r="60" spans="1:41" ht="15.75" thickBot="1" x14ac:dyDescent="0.3">
      <c r="A60" s="185"/>
      <c r="B60" s="207"/>
      <c r="C60" s="233"/>
      <c r="D60" s="233"/>
      <c r="E60" s="233"/>
      <c r="F60" s="233"/>
      <c r="G60" s="272"/>
      <c r="H60" s="233"/>
      <c r="I60" s="233"/>
      <c r="J60" s="233"/>
      <c r="K60" s="233"/>
      <c r="L60" s="272"/>
      <c r="M60" s="233"/>
      <c r="N60" s="233"/>
      <c r="O60" s="272"/>
      <c r="P60" s="184"/>
      <c r="Q60" s="184"/>
      <c r="R60" s="126"/>
      <c r="S60" s="184"/>
      <c r="T60" s="184"/>
      <c r="U60" s="126"/>
      <c r="V60" s="184"/>
      <c r="W60" s="126"/>
      <c r="X60" s="184"/>
      <c r="Y60" s="126"/>
      <c r="Z60" s="241"/>
      <c r="AA60" s="241"/>
      <c r="AB60" s="236"/>
      <c r="AC60" s="242"/>
      <c r="AD60" s="243"/>
      <c r="AE60" s="207"/>
      <c r="AF60" s="184"/>
      <c r="AG60" s="184"/>
      <c r="AH60" s="184"/>
      <c r="AI60" s="207"/>
    </row>
    <row r="61" spans="1:41" ht="24.95" customHeight="1" x14ac:dyDescent="0.25">
      <c r="A61" s="185"/>
      <c r="B61" s="640" t="s">
        <v>635</v>
      </c>
      <c r="C61" s="641"/>
      <c r="D61" s="641"/>
      <c r="E61" s="641"/>
      <c r="F61" s="641"/>
      <c r="G61" s="641"/>
      <c r="H61" s="641"/>
      <c r="I61" s="641"/>
      <c r="J61" s="641"/>
      <c r="K61" s="641"/>
      <c r="L61" s="641"/>
      <c r="M61" s="641"/>
      <c r="N61" s="641"/>
      <c r="O61" s="641"/>
      <c r="P61" s="641"/>
      <c r="Q61" s="199"/>
      <c r="R61" s="199"/>
      <c r="S61" s="257"/>
      <c r="T61" s="257"/>
      <c r="U61" s="257"/>
      <c r="V61" s="258"/>
      <c r="W61" s="259"/>
      <c r="X61" s="258"/>
      <c r="Y61" s="259"/>
      <c r="Z61" s="258"/>
      <c r="AA61" s="258"/>
      <c r="AB61" s="259"/>
      <c r="AC61" s="260"/>
      <c r="AD61" s="258"/>
      <c r="AE61" s="258"/>
      <c r="AF61" s="258"/>
      <c r="AG61" s="258"/>
      <c r="AH61" s="258"/>
      <c r="AI61" s="258"/>
      <c r="AJ61" s="261"/>
      <c r="AK61" s="261"/>
      <c r="AL61" s="261"/>
      <c r="AM61" s="401"/>
      <c r="AN61" s="261"/>
      <c r="AO61" s="262"/>
    </row>
    <row r="62" spans="1:41" ht="15.75" x14ac:dyDescent="0.25">
      <c r="A62" s="185"/>
      <c r="B62" s="206"/>
      <c r="C62" s="207"/>
      <c r="D62" s="207"/>
      <c r="E62" s="207"/>
      <c r="F62" s="207"/>
      <c r="G62" s="186"/>
      <c r="H62" s="207"/>
      <c r="I62" s="207"/>
      <c r="J62" s="207"/>
      <c r="K62" s="207"/>
      <c r="L62" s="186"/>
      <c r="M62" s="207"/>
      <c r="N62" s="207"/>
      <c r="O62" s="186"/>
      <c r="P62" s="207"/>
      <c r="Q62" s="207"/>
      <c r="R62" s="186"/>
      <c r="S62" s="207"/>
      <c r="T62" s="207"/>
      <c r="U62" s="186"/>
      <c r="V62" s="207"/>
      <c r="W62" s="186"/>
      <c r="X62" s="207"/>
      <c r="Y62" s="186"/>
      <c r="Z62" s="207"/>
      <c r="AA62" s="207"/>
      <c r="AB62" s="186"/>
      <c r="AC62" s="208"/>
      <c r="AD62" s="207"/>
      <c r="AE62" s="207"/>
      <c r="AF62" s="278"/>
      <c r="AG62" s="278"/>
      <c r="AH62" s="278"/>
      <c r="AI62" s="207"/>
      <c r="AJ62" s="210"/>
      <c r="AK62" s="210"/>
      <c r="AL62" s="210"/>
      <c r="AM62" s="222"/>
      <c r="AN62" s="210"/>
      <c r="AO62" s="211"/>
    </row>
    <row r="63" spans="1:41" x14ac:dyDescent="0.25">
      <c r="A63" s="185"/>
      <c r="B63" s="206"/>
      <c r="C63" s="207"/>
      <c r="D63" s="207"/>
      <c r="E63" s="207"/>
      <c r="F63" s="207"/>
      <c r="G63" s="186"/>
      <c r="H63" s="207"/>
      <c r="I63" s="207"/>
      <c r="J63" s="207"/>
      <c r="K63" s="207"/>
      <c r="L63" s="186"/>
      <c r="M63" s="207"/>
      <c r="N63" s="207"/>
      <c r="O63" s="186"/>
      <c r="P63" s="207"/>
      <c r="Q63" s="207"/>
      <c r="R63" s="186"/>
      <c r="S63" s="207"/>
      <c r="T63" s="207"/>
      <c r="U63" s="186"/>
      <c r="V63" s="207"/>
      <c r="W63" s="186"/>
      <c r="X63" s="207"/>
      <c r="Y63" s="186"/>
      <c r="Z63" s="207"/>
      <c r="AA63" s="207"/>
      <c r="AB63" s="186"/>
      <c r="AC63" s="208"/>
      <c r="AD63" s="207"/>
      <c r="AE63" s="207"/>
      <c r="AF63" s="207"/>
      <c r="AG63" s="207"/>
      <c r="AH63" s="207"/>
      <c r="AI63" s="207"/>
      <c r="AJ63" s="210"/>
      <c r="AK63" s="210"/>
      <c r="AL63" s="222"/>
      <c r="AM63" s="222"/>
      <c r="AN63" s="210"/>
      <c r="AO63" s="211"/>
    </row>
    <row r="64" spans="1:41" ht="15" customHeight="1" x14ac:dyDescent="0.25">
      <c r="A64" s="185"/>
      <c r="B64" s="206"/>
      <c r="C64" s="207"/>
      <c r="D64" s="207"/>
      <c r="E64" s="207"/>
      <c r="F64" s="207"/>
      <c r="G64" s="186"/>
      <c r="H64" s="207"/>
      <c r="I64" s="720" t="s">
        <v>644</v>
      </c>
      <c r="J64" s="207"/>
      <c r="K64" s="720" t="s">
        <v>637</v>
      </c>
      <c r="L64" s="739"/>
      <c r="M64" s="739"/>
      <c r="N64" s="207"/>
      <c r="O64" s="186"/>
      <c r="P64" s="642" t="s">
        <v>376</v>
      </c>
      <c r="Q64" s="642"/>
      <c r="R64" s="283"/>
      <c r="S64" s="642" t="s">
        <v>268</v>
      </c>
      <c r="T64" s="642"/>
      <c r="U64" s="283"/>
      <c r="V64" s="720" t="s">
        <v>377</v>
      </c>
      <c r="W64" s="739"/>
      <c r="X64" s="721"/>
      <c r="Y64" s="283"/>
      <c r="Z64" s="642" t="s">
        <v>411</v>
      </c>
      <c r="AA64" s="642"/>
      <c r="AB64" s="272"/>
      <c r="AC64" s="642" t="s">
        <v>378</v>
      </c>
      <c r="AD64" s="642"/>
      <c r="AE64" s="207"/>
      <c r="AF64" s="219"/>
      <c r="AG64" s="356"/>
      <c r="AH64" s="810" t="s">
        <v>662</v>
      </c>
      <c r="AI64" s="810"/>
      <c r="AJ64" s="810"/>
      <c r="AK64" s="810"/>
      <c r="AL64" s="810"/>
      <c r="AM64" s="356"/>
      <c r="AN64" s="219"/>
      <c r="AO64" s="211"/>
    </row>
    <row r="65" spans="1:41" ht="35.1" customHeight="1" x14ac:dyDescent="0.25">
      <c r="A65" s="185"/>
      <c r="B65" s="206"/>
      <c r="C65" s="207"/>
      <c r="D65" s="207"/>
      <c r="E65" s="207"/>
      <c r="F65" s="207"/>
      <c r="G65" s="186"/>
      <c r="H65" s="207"/>
      <c r="I65" s="722"/>
      <c r="J65" s="207"/>
      <c r="K65" s="722"/>
      <c r="L65" s="740"/>
      <c r="M65" s="740"/>
      <c r="N65" s="207"/>
      <c r="O65" s="186"/>
      <c r="P65" s="642"/>
      <c r="Q65" s="642"/>
      <c r="R65" s="283"/>
      <c r="S65" s="642"/>
      <c r="T65" s="642"/>
      <c r="U65" s="283"/>
      <c r="V65" s="722"/>
      <c r="W65" s="740"/>
      <c r="X65" s="723"/>
      <c r="Y65" s="283"/>
      <c r="Z65" s="642"/>
      <c r="AA65" s="642"/>
      <c r="AB65" s="272"/>
      <c r="AC65" s="642"/>
      <c r="AD65" s="642"/>
      <c r="AE65" s="207"/>
      <c r="AF65" s="219"/>
      <c r="AG65" s="356"/>
      <c r="AH65" s="810"/>
      <c r="AI65" s="810"/>
      <c r="AJ65" s="810"/>
      <c r="AK65" s="810"/>
      <c r="AL65" s="810"/>
      <c r="AM65" s="356"/>
      <c r="AN65" s="219"/>
      <c r="AO65" s="211"/>
    </row>
    <row r="66" spans="1:41" ht="3.95" customHeight="1" x14ac:dyDescent="0.25">
      <c r="A66" s="185"/>
      <c r="B66" s="206"/>
      <c r="C66" s="207"/>
      <c r="D66" s="207"/>
      <c r="E66" s="207"/>
      <c r="F66" s="207"/>
      <c r="G66" s="186"/>
      <c r="H66" s="207"/>
      <c r="I66" s="207"/>
      <c r="J66" s="207"/>
      <c r="K66" s="207"/>
      <c r="L66" s="186"/>
      <c r="M66" s="207"/>
      <c r="N66" s="207"/>
      <c r="O66" s="186"/>
      <c r="P66" s="233"/>
      <c r="Q66" s="233"/>
      <c r="R66" s="272"/>
      <c r="S66" s="233"/>
      <c r="T66" s="233"/>
      <c r="U66" s="272"/>
      <c r="V66" s="233"/>
      <c r="W66" s="272"/>
      <c r="X66" s="233"/>
      <c r="Y66" s="272"/>
      <c r="Z66" s="233"/>
      <c r="AA66" s="233"/>
      <c r="AB66" s="272"/>
      <c r="AC66" s="213"/>
      <c r="AD66" s="221"/>
      <c r="AE66" s="207"/>
      <c r="AF66" s="285"/>
      <c r="AG66" s="285"/>
      <c r="AH66" s="285"/>
      <c r="AI66" s="207"/>
      <c r="AJ66" s="210"/>
      <c r="AK66" s="210"/>
      <c r="AL66" s="210"/>
      <c r="AM66" s="222"/>
      <c r="AN66" s="210"/>
      <c r="AO66" s="211"/>
    </row>
    <row r="67" spans="1:41" ht="35.1" customHeight="1" x14ac:dyDescent="0.25">
      <c r="A67" s="185"/>
      <c r="B67" s="206"/>
      <c r="C67" s="793" t="s">
        <v>375</v>
      </c>
      <c r="D67" s="793"/>
      <c r="E67" s="793"/>
      <c r="F67" s="793"/>
      <c r="G67" s="272"/>
      <c r="H67" s="1032" t="s">
        <v>32</v>
      </c>
      <c r="I67" s="990">
        <v>1500</v>
      </c>
      <c r="J67" s="464"/>
      <c r="K67" s="993" t="s">
        <v>638</v>
      </c>
      <c r="L67" s="965"/>
      <c r="M67" s="965"/>
      <c r="N67" s="367"/>
      <c r="O67" s="272"/>
      <c r="P67" s="1017">
        <v>2</v>
      </c>
      <c r="Q67" s="1018"/>
      <c r="R67" s="443"/>
      <c r="S67" s="1019"/>
      <c r="T67" s="1020"/>
      <c r="U67" s="467"/>
      <c r="V67" s="994">
        <f>(P67*S67)+(P68*S68)</f>
        <v>0</v>
      </c>
      <c r="W67" s="995"/>
      <c r="X67" s="996"/>
      <c r="Y67" s="126"/>
      <c r="Z67" s="956"/>
      <c r="AA67" s="1000"/>
      <c r="AB67" s="126"/>
      <c r="AC67" s="956"/>
      <c r="AD67" s="957"/>
      <c r="AE67" s="207"/>
      <c r="AF67" s="358"/>
      <c r="AG67" s="358"/>
      <c r="AH67" s="954"/>
      <c r="AI67" s="359"/>
      <c r="AJ67" s="813" t="s">
        <v>659</v>
      </c>
      <c r="AK67" s="210"/>
      <c r="AL67" s="813" t="s">
        <v>660</v>
      </c>
      <c r="AM67" s="268"/>
      <c r="AN67" s="954"/>
      <c r="AO67" s="211"/>
    </row>
    <row r="68" spans="1:41" ht="35.1" customHeight="1" x14ac:dyDescent="0.25">
      <c r="A68" s="185"/>
      <c r="B68" s="206"/>
      <c r="C68" s="793"/>
      <c r="D68" s="793"/>
      <c r="E68" s="793"/>
      <c r="F68" s="793"/>
      <c r="G68" s="272"/>
      <c r="H68" s="795"/>
      <c r="I68" s="991"/>
      <c r="J68" s="233"/>
      <c r="K68" s="960" t="s">
        <v>647</v>
      </c>
      <c r="L68" s="961"/>
      <c r="M68" s="961"/>
      <c r="N68" s="367"/>
      <c r="O68" s="272"/>
      <c r="P68" s="453">
        <v>1</v>
      </c>
      <c r="Q68" s="454"/>
      <c r="R68" s="445"/>
      <c r="S68" s="962"/>
      <c r="T68" s="963"/>
      <c r="U68" s="470"/>
      <c r="V68" s="997"/>
      <c r="W68" s="998"/>
      <c r="X68" s="999"/>
      <c r="Y68" s="126"/>
      <c r="Z68" s="958"/>
      <c r="AA68" s="1001"/>
      <c r="AB68" s="126"/>
      <c r="AC68" s="958"/>
      <c r="AD68" s="959"/>
      <c r="AE68" s="207"/>
      <c r="AF68" s="358"/>
      <c r="AG68" s="358"/>
      <c r="AH68" s="954"/>
      <c r="AI68" s="359"/>
      <c r="AJ68" s="955"/>
      <c r="AK68" s="210"/>
      <c r="AL68" s="955"/>
      <c r="AM68" s="268"/>
      <c r="AN68" s="954"/>
      <c r="AO68" s="211"/>
    </row>
    <row r="69" spans="1:41" ht="35.1" customHeight="1" x14ac:dyDescent="0.25">
      <c r="A69" s="185"/>
      <c r="B69" s="206"/>
      <c r="C69" s="793"/>
      <c r="D69" s="793"/>
      <c r="E69" s="793"/>
      <c r="F69" s="793"/>
      <c r="G69" s="272"/>
      <c r="H69" s="795"/>
      <c r="I69" s="991"/>
      <c r="J69" s="233"/>
      <c r="K69" s="964" t="s">
        <v>640</v>
      </c>
      <c r="L69" s="965"/>
      <c r="M69" s="965"/>
      <c r="N69" s="367"/>
      <c r="O69" s="272"/>
      <c r="P69" s="966">
        <v>2</v>
      </c>
      <c r="Q69" s="967"/>
      <c r="R69" s="443"/>
      <c r="S69" s="968"/>
      <c r="T69" s="969"/>
      <c r="U69" s="467"/>
      <c r="V69" s="970">
        <f>(P69*S69)+(P70*S70)</f>
        <v>0</v>
      </c>
      <c r="W69" s="971"/>
      <c r="X69" s="972"/>
      <c r="Y69" s="126"/>
      <c r="Z69" s="976" t="str">
        <f>IFERROR(V67/V69,"")</f>
        <v/>
      </c>
      <c r="AA69" s="978" t="s">
        <v>370</v>
      </c>
      <c r="AB69" s="236"/>
      <c r="AC69" s="980">
        <f>V67-V69</f>
        <v>0</v>
      </c>
      <c r="AD69" s="982" t="s">
        <v>651</v>
      </c>
      <c r="AE69" s="207"/>
      <c r="AF69" s="951"/>
      <c r="AG69" s="320"/>
      <c r="AH69" s="952" t="s">
        <v>8</v>
      </c>
      <c r="AI69" s="471"/>
      <c r="AJ69" s="893">
        <f>(2*F18)+F20</f>
        <v>563.36</v>
      </c>
      <c r="AK69" s="472"/>
      <c r="AL69" s="893">
        <f>(2*F20)+F19</f>
        <v>839.13</v>
      </c>
      <c r="AM69" s="473"/>
      <c r="AN69" s="702"/>
      <c r="AO69" s="211"/>
    </row>
    <row r="70" spans="1:41" ht="35.1" customHeight="1" x14ac:dyDescent="0.25">
      <c r="A70" s="185"/>
      <c r="B70" s="206"/>
      <c r="C70" s="793"/>
      <c r="D70" s="793"/>
      <c r="E70" s="793"/>
      <c r="F70" s="793"/>
      <c r="G70" s="272"/>
      <c r="H70" s="795"/>
      <c r="I70" s="991"/>
      <c r="J70" s="233"/>
      <c r="K70" s="984" t="s">
        <v>641</v>
      </c>
      <c r="L70" s="985"/>
      <c r="M70" s="985"/>
      <c r="N70" s="367"/>
      <c r="O70" s="272"/>
      <c r="P70" s="446">
        <v>2</v>
      </c>
      <c r="Q70" s="447"/>
      <c r="R70" s="448"/>
      <c r="S70" s="986"/>
      <c r="T70" s="987"/>
      <c r="U70" s="476"/>
      <c r="V70" s="973"/>
      <c r="W70" s="974"/>
      <c r="X70" s="975"/>
      <c r="Y70" s="126"/>
      <c r="Z70" s="977"/>
      <c r="AA70" s="979"/>
      <c r="AB70" s="236"/>
      <c r="AC70" s="981"/>
      <c r="AD70" s="983"/>
      <c r="AE70" s="207"/>
      <c r="AF70" s="951"/>
      <c r="AG70" s="320"/>
      <c r="AH70" s="952"/>
      <c r="AI70" s="471"/>
      <c r="AJ70" s="950"/>
      <c r="AK70" s="472"/>
      <c r="AL70" s="950"/>
      <c r="AM70" s="473"/>
      <c r="AN70" s="702"/>
      <c r="AO70" s="211"/>
    </row>
    <row r="71" spans="1:41" ht="35.1" customHeight="1" x14ac:dyDescent="0.25">
      <c r="A71" s="185"/>
      <c r="B71" s="206"/>
      <c r="C71" s="793"/>
      <c r="D71" s="793"/>
      <c r="E71" s="793"/>
      <c r="F71" s="793"/>
      <c r="G71" s="272"/>
      <c r="H71" s="795"/>
      <c r="I71" s="991"/>
      <c r="J71" s="233"/>
      <c r="K71" s="1002" t="s">
        <v>642</v>
      </c>
      <c r="L71" s="1003"/>
      <c r="M71" s="1003"/>
      <c r="N71" s="367"/>
      <c r="O71" s="272"/>
      <c r="P71" s="1004">
        <v>2</v>
      </c>
      <c r="Q71" s="1010"/>
      <c r="R71" s="449"/>
      <c r="S71" s="1006"/>
      <c r="T71" s="1007"/>
      <c r="U71" s="479"/>
      <c r="V71" s="970">
        <f>(P71*S71)+(P72*S72)</f>
        <v>0</v>
      </c>
      <c r="W71" s="971"/>
      <c r="X71" s="972"/>
      <c r="Y71" s="126"/>
      <c r="Z71" s="1008" t="e">
        <f>V67/V71</f>
        <v>#DIV/0!</v>
      </c>
      <c r="AA71" s="978" t="s">
        <v>645</v>
      </c>
      <c r="AB71" s="236"/>
      <c r="AC71" s="988">
        <f>V67-V71</f>
        <v>0</v>
      </c>
      <c r="AD71" s="982" t="s">
        <v>652</v>
      </c>
      <c r="AE71" s="207"/>
      <c r="AF71" s="946"/>
      <c r="AG71" s="320"/>
      <c r="AH71" s="948" t="s">
        <v>656</v>
      </c>
      <c r="AI71" s="471"/>
      <c r="AJ71" s="949">
        <f>(2*M18)+(2*M19)</f>
        <v>457.94</v>
      </c>
      <c r="AK71" s="472"/>
      <c r="AL71" s="949">
        <f>5*M19</f>
        <v>684.09999999999991</v>
      </c>
      <c r="AM71" s="473"/>
      <c r="AN71" s="702"/>
      <c r="AO71" s="211"/>
    </row>
    <row r="72" spans="1:41" ht="35.1" customHeight="1" x14ac:dyDescent="0.25">
      <c r="A72" s="185"/>
      <c r="B72" s="206"/>
      <c r="C72" s="793"/>
      <c r="D72" s="793"/>
      <c r="E72" s="793"/>
      <c r="F72" s="793"/>
      <c r="G72" s="272"/>
      <c r="H72" s="796"/>
      <c r="I72" s="992"/>
      <c r="J72" s="233"/>
      <c r="K72" s="1011" t="s">
        <v>648</v>
      </c>
      <c r="L72" s="1012"/>
      <c r="M72" s="1012"/>
      <c r="N72" s="367"/>
      <c r="O72" s="272"/>
      <c r="P72" s="444">
        <v>1</v>
      </c>
      <c r="Q72" s="455"/>
      <c r="R72" s="96"/>
      <c r="S72" s="1040"/>
      <c r="T72" s="1041"/>
      <c r="U72" s="126"/>
      <c r="V72" s="973"/>
      <c r="W72" s="974"/>
      <c r="X72" s="975"/>
      <c r="Y72" s="126"/>
      <c r="Z72" s="1009"/>
      <c r="AA72" s="979"/>
      <c r="AB72" s="236"/>
      <c r="AC72" s="989"/>
      <c r="AD72" s="983"/>
      <c r="AE72" s="207"/>
      <c r="AF72" s="947"/>
      <c r="AG72" s="320"/>
      <c r="AH72" s="817"/>
      <c r="AI72" s="471"/>
      <c r="AJ72" s="950"/>
      <c r="AK72" s="472"/>
      <c r="AL72" s="950"/>
      <c r="AM72" s="473"/>
      <c r="AN72" s="702"/>
      <c r="AO72" s="211"/>
    </row>
    <row r="73" spans="1:41" ht="35.1" customHeight="1" x14ac:dyDescent="0.25">
      <c r="A73" s="185"/>
      <c r="B73" s="206"/>
      <c r="C73" s="793"/>
      <c r="D73" s="793"/>
      <c r="E73" s="793"/>
      <c r="F73" s="793"/>
      <c r="G73" s="272"/>
      <c r="H73" s="493"/>
      <c r="I73" s="1021">
        <v>2250</v>
      </c>
      <c r="J73" s="233"/>
      <c r="K73" s="1016" t="s">
        <v>639</v>
      </c>
      <c r="L73" s="1003"/>
      <c r="M73" s="1003"/>
      <c r="N73" s="367"/>
      <c r="O73" s="272"/>
      <c r="P73" s="1017">
        <v>1</v>
      </c>
      <c r="Q73" s="1018"/>
      <c r="R73" s="96"/>
      <c r="S73" s="1019"/>
      <c r="T73" s="1020"/>
      <c r="U73" s="126"/>
      <c r="V73" s="994">
        <f>(P73*S73)+(P74*S74)</f>
        <v>0</v>
      </c>
      <c r="W73" s="995"/>
      <c r="X73" s="996"/>
      <c r="Y73" s="126"/>
      <c r="Z73" s="956"/>
      <c r="AA73" s="1000"/>
      <c r="AB73" s="126"/>
      <c r="AC73" s="956"/>
      <c r="AD73" s="957"/>
      <c r="AE73" s="207"/>
      <c r="AF73" s="951"/>
      <c r="AG73" s="320"/>
      <c r="AH73" s="952" t="s">
        <v>128</v>
      </c>
      <c r="AI73" s="471"/>
      <c r="AJ73" s="949">
        <f>(2*S18)+S20</f>
        <v>453.15000000000003</v>
      </c>
      <c r="AK73" s="472"/>
      <c r="AL73" s="949">
        <f>(2*S20)+S19</f>
        <v>674.52</v>
      </c>
      <c r="AM73" s="473"/>
      <c r="AN73" s="702"/>
      <c r="AO73" s="211"/>
    </row>
    <row r="74" spans="1:41" ht="35.1" customHeight="1" x14ac:dyDescent="0.25">
      <c r="A74" s="185"/>
      <c r="B74" s="206"/>
      <c r="C74" s="793"/>
      <c r="D74" s="793"/>
      <c r="E74" s="793"/>
      <c r="F74" s="793"/>
      <c r="G74" s="272"/>
      <c r="H74" s="795" t="s">
        <v>33</v>
      </c>
      <c r="I74" s="991"/>
      <c r="J74" s="233"/>
      <c r="K74" s="960" t="s">
        <v>649</v>
      </c>
      <c r="L74" s="961"/>
      <c r="M74" s="961"/>
      <c r="N74" s="367"/>
      <c r="O74" s="272"/>
      <c r="P74" s="453">
        <v>2</v>
      </c>
      <c r="Q74" s="457"/>
      <c r="R74" s="445"/>
      <c r="S74" s="962"/>
      <c r="T74" s="963"/>
      <c r="U74" s="470"/>
      <c r="V74" s="997"/>
      <c r="W74" s="998"/>
      <c r="X74" s="999"/>
      <c r="Y74" s="126"/>
      <c r="Z74" s="958"/>
      <c r="AA74" s="1001"/>
      <c r="AB74" s="126"/>
      <c r="AC74" s="958"/>
      <c r="AD74" s="959"/>
      <c r="AE74" s="207"/>
      <c r="AF74" s="951"/>
      <c r="AG74" s="320"/>
      <c r="AH74" s="952"/>
      <c r="AI74" s="471"/>
      <c r="AJ74" s="953"/>
      <c r="AK74" s="472"/>
      <c r="AL74" s="953"/>
      <c r="AM74" s="473"/>
      <c r="AN74" s="702"/>
      <c r="AO74" s="211"/>
    </row>
    <row r="75" spans="1:41" ht="60" customHeight="1" x14ac:dyDescent="0.25">
      <c r="A75" s="185"/>
      <c r="B75" s="206"/>
      <c r="C75" s="793"/>
      <c r="D75" s="793"/>
      <c r="E75" s="793"/>
      <c r="F75" s="793"/>
      <c r="G75" s="272"/>
      <c r="H75" s="795"/>
      <c r="I75" s="991"/>
      <c r="J75" s="233"/>
      <c r="K75" s="984" t="s">
        <v>641</v>
      </c>
      <c r="L75" s="985"/>
      <c r="M75" s="985"/>
      <c r="N75" s="367"/>
      <c r="O75" s="272"/>
      <c r="P75" s="446">
        <v>5</v>
      </c>
      <c r="Q75" s="447"/>
      <c r="R75" s="448"/>
      <c r="S75" s="986"/>
      <c r="T75" s="987"/>
      <c r="U75" s="476"/>
      <c r="V75" s="973">
        <f>S75*P75</f>
        <v>0</v>
      </c>
      <c r="W75" s="974"/>
      <c r="X75" s="975"/>
      <c r="Y75" s="126"/>
      <c r="Z75" s="458" t="str">
        <f>IFERROR(V73/V75,"")</f>
        <v/>
      </c>
      <c r="AA75" s="459" t="s">
        <v>650</v>
      </c>
      <c r="AB75" s="236"/>
      <c r="AC75" s="460">
        <f>V73-V75</f>
        <v>0</v>
      </c>
      <c r="AD75" s="461" t="s">
        <v>651</v>
      </c>
      <c r="AE75" s="207"/>
      <c r="AF75" s="943"/>
      <c r="AG75" s="320"/>
      <c r="AH75" s="942" t="s">
        <v>657</v>
      </c>
      <c r="AI75" s="196"/>
      <c r="AJ75" s="942">
        <f>AJ69-AJ71</f>
        <v>105.42000000000002</v>
      </c>
      <c r="AK75" s="231"/>
      <c r="AL75" s="942">
        <f>AL69-AL71</f>
        <v>155.03000000000009</v>
      </c>
      <c r="AM75" s="290"/>
      <c r="AN75" s="823"/>
      <c r="AO75" s="211"/>
    </row>
    <row r="76" spans="1:41" ht="35.1" customHeight="1" x14ac:dyDescent="0.25">
      <c r="A76" s="185"/>
      <c r="B76" s="206"/>
      <c r="C76" s="793"/>
      <c r="D76" s="793"/>
      <c r="E76" s="793"/>
      <c r="F76" s="793"/>
      <c r="G76" s="272"/>
      <c r="H76" s="795"/>
      <c r="I76" s="991"/>
      <c r="J76" s="233"/>
      <c r="K76" s="768" t="s">
        <v>643</v>
      </c>
      <c r="L76" s="769"/>
      <c r="M76" s="769"/>
      <c r="N76" s="770"/>
      <c r="O76" s="232"/>
      <c r="P76" s="1004">
        <v>1</v>
      </c>
      <c r="Q76" s="1005"/>
      <c r="R76" s="449"/>
      <c r="S76" s="1006"/>
      <c r="T76" s="1007"/>
      <c r="U76" s="479"/>
      <c r="V76" s="970">
        <f>(P76*S76)+(P77*S77)</f>
        <v>0</v>
      </c>
      <c r="W76" s="971"/>
      <c r="X76" s="972"/>
      <c r="Y76" s="126"/>
      <c r="Z76" s="1008" t="e">
        <f>V73/V76</f>
        <v>#DIV/0!</v>
      </c>
      <c r="AA76" s="978" t="s">
        <v>645</v>
      </c>
      <c r="AB76" s="236"/>
      <c r="AC76" s="988">
        <f>V73-V76</f>
        <v>0</v>
      </c>
      <c r="AD76" s="982" t="s">
        <v>652</v>
      </c>
      <c r="AE76" s="207"/>
      <c r="AF76" s="944"/>
      <c r="AG76" s="320"/>
      <c r="AH76" s="945"/>
      <c r="AI76" s="196"/>
      <c r="AJ76" s="945"/>
      <c r="AK76" s="231"/>
      <c r="AL76" s="945"/>
      <c r="AM76" s="290"/>
      <c r="AN76" s="823"/>
      <c r="AO76" s="211"/>
    </row>
    <row r="77" spans="1:41" ht="35.1" customHeight="1" x14ac:dyDescent="0.25">
      <c r="A77" s="185"/>
      <c r="B77" s="206"/>
      <c r="C77" s="793"/>
      <c r="D77" s="793"/>
      <c r="E77" s="793"/>
      <c r="F77" s="793"/>
      <c r="G77" s="272"/>
      <c r="H77" s="796"/>
      <c r="I77" s="992"/>
      <c r="J77" s="233"/>
      <c r="K77" s="1037" t="s">
        <v>648</v>
      </c>
      <c r="L77" s="1038"/>
      <c r="M77" s="1038"/>
      <c r="N77" s="1039"/>
      <c r="O77" s="438"/>
      <c r="P77" s="450">
        <v>2</v>
      </c>
      <c r="Q77" s="451"/>
      <c r="R77" s="452"/>
      <c r="S77" s="1022"/>
      <c r="T77" s="1023"/>
      <c r="U77" s="482"/>
      <c r="V77" s="973"/>
      <c r="W77" s="974"/>
      <c r="X77" s="975"/>
      <c r="Y77" s="126"/>
      <c r="Z77" s="1009"/>
      <c r="AA77" s="979"/>
      <c r="AB77" s="236"/>
      <c r="AC77" s="989"/>
      <c r="AD77" s="983"/>
      <c r="AE77" s="207"/>
      <c r="AF77" s="943"/>
      <c r="AG77" s="268"/>
      <c r="AH77" s="942" t="s">
        <v>658</v>
      </c>
      <c r="AI77" s="196"/>
      <c r="AJ77" s="942">
        <f>AJ69-AJ73</f>
        <v>110.20999999999998</v>
      </c>
      <c r="AK77" s="231"/>
      <c r="AL77" s="942">
        <f>AL69-AL73</f>
        <v>164.61</v>
      </c>
      <c r="AM77" s="290"/>
      <c r="AN77" s="823"/>
      <c r="AO77" s="211"/>
    </row>
    <row r="78" spans="1:41" ht="15" customHeight="1" x14ac:dyDescent="0.25">
      <c r="A78" s="185"/>
      <c r="B78" s="206"/>
      <c r="C78" s="233"/>
      <c r="D78" s="233"/>
      <c r="E78" s="233"/>
      <c r="F78" s="233"/>
      <c r="G78" s="272"/>
      <c r="H78" s="233"/>
      <c r="I78" s="233"/>
      <c r="J78" s="233"/>
      <c r="K78" s="233"/>
      <c r="L78" s="272"/>
      <c r="M78" s="233"/>
      <c r="N78" s="233"/>
      <c r="O78" s="272"/>
      <c r="P78" s="184"/>
      <c r="Q78" s="17"/>
      <c r="R78" s="85"/>
      <c r="S78" s="184"/>
      <c r="T78" s="184"/>
      <c r="U78" s="126"/>
      <c r="V78" s="184"/>
      <c r="W78" s="126"/>
      <c r="X78" s="184"/>
      <c r="Y78" s="126"/>
      <c r="Z78" s="241"/>
      <c r="AA78" s="241"/>
      <c r="AB78" s="236"/>
      <c r="AC78" s="242"/>
      <c r="AD78" s="243"/>
      <c r="AE78" s="207"/>
      <c r="AF78" s="944"/>
      <c r="AG78" s="268"/>
      <c r="AH78" s="805"/>
      <c r="AI78" s="196"/>
      <c r="AJ78" s="805"/>
      <c r="AK78" s="231"/>
      <c r="AL78" s="805"/>
      <c r="AM78" s="290"/>
      <c r="AN78" s="823"/>
      <c r="AO78" s="211"/>
    </row>
    <row r="79" spans="1:41" ht="15" customHeight="1" x14ac:dyDescent="0.25">
      <c r="A79" s="185"/>
      <c r="B79" s="206"/>
      <c r="C79" s="233"/>
      <c r="D79" s="233"/>
      <c r="E79" s="233"/>
      <c r="F79" s="233"/>
      <c r="G79" s="272"/>
      <c r="H79" s="233"/>
      <c r="I79" s="233"/>
      <c r="J79" s="233"/>
      <c r="K79" s="233"/>
      <c r="L79" s="272"/>
      <c r="M79" s="233"/>
      <c r="N79" s="233"/>
      <c r="O79" s="272"/>
      <c r="P79" s="184"/>
      <c r="Q79" s="17"/>
      <c r="R79" s="85"/>
      <c r="S79" s="184"/>
      <c r="T79" s="184"/>
      <c r="U79" s="126"/>
      <c r="V79" s="184"/>
      <c r="W79" s="126"/>
      <c r="X79" s="184"/>
      <c r="Y79" s="126"/>
      <c r="Z79" s="241"/>
      <c r="AA79" s="241"/>
      <c r="AB79" s="236"/>
      <c r="AC79" s="242"/>
      <c r="AD79" s="243"/>
      <c r="AE79" s="207"/>
      <c r="AF79" s="270"/>
      <c r="AG79" s="268"/>
      <c r="AH79" s="805"/>
      <c r="AI79" s="196"/>
      <c r="AJ79" s="805"/>
      <c r="AK79" s="231"/>
      <c r="AL79" s="805"/>
      <c r="AM79" s="290"/>
      <c r="AN79" s="270"/>
      <c r="AO79" s="211"/>
    </row>
    <row r="80" spans="1:41" ht="15" customHeight="1" x14ac:dyDescent="0.25">
      <c r="A80" s="185"/>
      <c r="B80" s="206"/>
      <c r="C80" s="233"/>
      <c r="D80" s="233"/>
      <c r="E80" s="233"/>
      <c r="F80" s="233"/>
      <c r="G80" s="272"/>
      <c r="H80" s="233"/>
      <c r="I80" s="233"/>
      <c r="J80" s="233"/>
      <c r="K80" s="233"/>
      <c r="L80" s="272"/>
      <c r="M80" s="233"/>
      <c r="N80" s="233"/>
      <c r="O80" s="272"/>
      <c r="P80" s="184"/>
      <c r="Q80" s="17"/>
      <c r="R80" s="85"/>
      <c r="S80" s="184"/>
      <c r="T80" s="184"/>
      <c r="U80" s="126"/>
      <c r="V80" s="184"/>
      <c r="W80" s="126"/>
      <c r="X80" s="184"/>
      <c r="Y80" s="126"/>
      <c r="Z80" s="241"/>
      <c r="AA80" s="241"/>
      <c r="AB80" s="236"/>
      <c r="AC80" s="242"/>
      <c r="AD80" s="243"/>
      <c r="AE80" s="207"/>
      <c r="AF80" s="270"/>
      <c r="AG80" s="268"/>
      <c r="AH80" s="805"/>
      <c r="AI80" s="196"/>
      <c r="AJ80" s="805"/>
      <c r="AK80" s="231"/>
      <c r="AL80" s="805"/>
      <c r="AM80" s="290"/>
      <c r="AN80" s="270"/>
      <c r="AO80" s="211"/>
    </row>
    <row r="81" spans="1:41" ht="15" customHeight="1" x14ac:dyDescent="0.25">
      <c r="A81" s="185"/>
      <c r="B81" s="206"/>
      <c r="C81" s="233"/>
      <c r="D81" s="233"/>
      <c r="E81" s="233"/>
      <c r="F81" s="233"/>
      <c r="G81" s="272"/>
      <c r="H81" s="233"/>
      <c r="I81" s="233"/>
      <c r="J81" s="233"/>
      <c r="K81" s="233"/>
      <c r="L81" s="272"/>
      <c r="M81" s="233"/>
      <c r="N81" s="233"/>
      <c r="O81" s="272"/>
      <c r="P81" s="184"/>
      <c r="Q81" s="17"/>
      <c r="R81" s="85"/>
      <c r="S81" s="184"/>
      <c r="T81" s="184"/>
      <c r="U81" s="126"/>
      <c r="V81" s="184"/>
      <c r="W81" s="126"/>
      <c r="X81" s="184"/>
      <c r="Y81" s="126"/>
      <c r="Z81" s="241"/>
      <c r="AA81" s="241"/>
      <c r="AB81" s="236"/>
      <c r="AC81" s="242"/>
      <c r="AD81" s="243"/>
      <c r="AE81" s="207"/>
      <c r="AF81" s="270"/>
      <c r="AG81" s="268"/>
      <c r="AH81" s="270"/>
      <c r="AI81" s="196"/>
      <c r="AJ81" s="270"/>
      <c r="AK81" s="231"/>
      <c r="AL81" s="270"/>
      <c r="AM81" s="290"/>
      <c r="AN81" s="270"/>
      <c r="AO81" s="211"/>
    </row>
    <row r="82" spans="1:41" ht="15" customHeight="1" x14ac:dyDescent="0.25">
      <c r="A82" s="185"/>
      <c r="B82" s="206"/>
      <c r="C82" s="233"/>
      <c r="D82" s="233"/>
      <c r="E82" s="233"/>
      <c r="F82" s="233"/>
      <c r="G82" s="272"/>
      <c r="H82" s="233"/>
      <c r="I82" s="233"/>
      <c r="J82" s="233"/>
      <c r="K82" s="233"/>
      <c r="L82" s="272"/>
      <c r="M82" s="233"/>
      <c r="N82" s="233"/>
      <c r="O82" s="272"/>
      <c r="P82" s="184"/>
      <c r="Q82" s="17"/>
      <c r="R82" s="85"/>
      <c r="S82" s="184"/>
      <c r="T82" s="184"/>
      <c r="U82" s="126"/>
      <c r="V82" s="184"/>
      <c r="W82" s="126"/>
      <c r="X82" s="184"/>
      <c r="Y82" s="126"/>
      <c r="Z82" s="241"/>
      <c r="AA82" s="241"/>
      <c r="AB82" s="236"/>
      <c r="AC82" s="242"/>
      <c r="AD82" s="243"/>
      <c r="AE82" s="207"/>
      <c r="AF82" s="270"/>
      <c r="AG82" s="268"/>
      <c r="AH82" s="270"/>
      <c r="AI82" s="196"/>
      <c r="AJ82" s="270"/>
      <c r="AK82" s="231"/>
      <c r="AL82" s="270"/>
      <c r="AM82" s="290"/>
      <c r="AN82" s="270"/>
      <c r="AO82" s="211"/>
    </row>
    <row r="83" spans="1:41" ht="15" customHeight="1" thickBot="1" x14ac:dyDescent="0.3">
      <c r="A83" s="186"/>
      <c r="B83" s="274"/>
      <c r="C83" s="246"/>
      <c r="D83" s="246"/>
      <c r="E83" s="246"/>
      <c r="F83" s="246"/>
      <c r="G83" s="246"/>
      <c r="H83" s="246"/>
      <c r="I83" s="246"/>
      <c r="J83" s="246"/>
      <c r="K83" s="246"/>
      <c r="L83" s="246"/>
      <c r="M83" s="246"/>
      <c r="N83" s="246"/>
      <c r="O83" s="246"/>
      <c r="P83" s="84"/>
      <c r="Q83" s="84"/>
      <c r="R83" s="84"/>
      <c r="S83" s="84"/>
      <c r="T83" s="84"/>
      <c r="U83" s="84"/>
      <c r="V83" s="84"/>
      <c r="W83" s="84"/>
      <c r="X83" s="84"/>
      <c r="Y83" s="84"/>
      <c r="Z83" s="248"/>
      <c r="AA83" s="248"/>
      <c r="AB83" s="248"/>
      <c r="AC83" s="275"/>
      <c r="AD83" s="276"/>
      <c r="AE83" s="277"/>
      <c r="AF83" s="84"/>
      <c r="AG83" s="84"/>
      <c r="AH83" s="84"/>
      <c r="AI83" s="277"/>
      <c r="AJ83" s="252"/>
      <c r="AK83" s="252"/>
      <c r="AL83" s="252"/>
      <c r="AM83" s="414"/>
      <c r="AN83" s="252"/>
      <c r="AO83" s="253"/>
    </row>
    <row r="84" spans="1:41" x14ac:dyDescent="0.25">
      <c r="A84" s="186"/>
      <c r="B84" s="186"/>
      <c r="C84" s="272"/>
      <c r="D84" s="272"/>
      <c r="E84" s="272"/>
      <c r="F84" s="272"/>
      <c r="G84" s="272"/>
      <c r="H84" s="272"/>
      <c r="I84" s="272"/>
      <c r="J84" s="272"/>
      <c r="K84" s="272"/>
      <c r="L84" s="272"/>
      <c r="M84" s="272"/>
      <c r="N84" s="272"/>
      <c r="O84" s="272"/>
      <c r="P84" s="126"/>
      <c r="Q84" s="126"/>
      <c r="R84" s="126"/>
      <c r="S84" s="126"/>
      <c r="T84" s="126"/>
      <c r="U84" s="126"/>
      <c r="V84" s="126"/>
      <c r="W84" s="126"/>
      <c r="X84" s="126"/>
      <c r="Y84" s="126"/>
      <c r="Z84" s="236"/>
      <c r="AA84" s="236"/>
      <c r="AB84" s="236"/>
      <c r="AC84" s="254"/>
      <c r="AD84" s="292"/>
      <c r="AE84" s="186"/>
      <c r="AF84" s="126"/>
      <c r="AG84" s="126"/>
      <c r="AH84" s="126"/>
      <c r="AI84" s="186"/>
    </row>
    <row r="85" spans="1:41" x14ac:dyDescent="0.25">
      <c r="A85" s="186"/>
      <c r="B85" s="186"/>
      <c r="C85" s="272"/>
      <c r="D85" s="272"/>
      <c r="E85" s="272"/>
      <c r="F85" s="272"/>
      <c r="G85" s="272"/>
      <c r="H85" s="272"/>
      <c r="I85" s="272"/>
      <c r="J85" s="272"/>
      <c r="K85" s="272"/>
      <c r="L85" s="272"/>
      <c r="M85" s="272"/>
      <c r="N85" s="272"/>
      <c r="O85" s="272"/>
      <c r="P85" s="126"/>
      <c r="Q85" s="126"/>
      <c r="R85" s="126"/>
      <c r="S85" s="126"/>
      <c r="T85" s="126"/>
      <c r="U85" s="126"/>
      <c r="V85" s="126"/>
      <c r="W85" s="126"/>
      <c r="X85" s="126"/>
      <c r="Y85" s="126"/>
      <c r="Z85" s="236"/>
      <c r="AA85" s="236"/>
      <c r="AB85" s="236"/>
      <c r="AC85" s="254"/>
      <c r="AD85" s="292"/>
      <c r="AE85" s="186"/>
      <c r="AF85" s="126"/>
      <c r="AG85" s="126"/>
      <c r="AH85" s="126"/>
      <c r="AI85" s="186"/>
    </row>
    <row r="86" spans="1:41" ht="15.75" thickBot="1" x14ac:dyDescent="0.3">
      <c r="A86" s="186"/>
      <c r="B86" s="186"/>
      <c r="C86" s="272"/>
      <c r="D86" s="272"/>
      <c r="E86" s="272"/>
      <c r="F86" s="272"/>
      <c r="G86" s="272"/>
      <c r="H86" s="272"/>
      <c r="I86" s="272"/>
      <c r="J86" s="272"/>
      <c r="K86" s="272"/>
      <c r="L86" s="272"/>
      <c r="M86" s="272"/>
      <c r="N86" s="272"/>
      <c r="O86" s="272"/>
      <c r="P86" s="126"/>
      <c r="Q86" s="126"/>
      <c r="R86" s="126"/>
      <c r="S86" s="126"/>
      <c r="T86" s="126"/>
      <c r="U86" s="126"/>
      <c r="V86" s="126"/>
      <c r="W86" s="126"/>
      <c r="X86" s="126"/>
      <c r="Y86" s="126"/>
      <c r="Z86" s="236"/>
      <c r="AA86" s="236"/>
      <c r="AB86" s="236"/>
      <c r="AC86" s="254"/>
      <c r="AD86" s="292"/>
      <c r="AE86" s="186"/>
      <c r="AF86" s="126"/>
      <c r="AG86" s="126"/>
      <c r="AH86" s="126"/>
      <c r="AI86" s="186"/>
    </row>
    <row r="87" spans="1:41" ht="24.95" customHeight="1" x14ac:dyDescent="0.25">
      <c r="A87" s="185"/>
      <c r="B87" s="640" t="s">
        <v>39</v>
      </c>
      <c r="C87" s="641"/>
      <c r="D87" s="641"/>
      <c r="E87" s="641"/>
      <c r="F87" s="641"/>
      <c r="G87" s="641"/>
      <c r="H87" s="641"/>
      <c r="I87" s="641"/>
      <c r="J87" s="641"/>
      <c r="K87" s="641"/>
      <c r="L87" s="641"/>
      <c r="M87" s="641"/>
      <c r="N87" s="641"/>
      <c r="O87" s="256"/>
      <c r="P87" s="199"/>
      <c r="Q87" s="199"/>
      <c r="R87" s="199"/>
      <c r="S87" s="257"/>
      <c r="T87" s="257"/>
      <c r="U87" s="257"/>
      <c r="V87" s="258"/>
      <c r="W87" s="259"/>
      <c r="X87" s="258"/>
      <c r="Y87" s="259"/>
      <c r="Z87" s="258"/>
      <c r="AA87" s="258"/>
      <c r="AB87" s="259"/>
      <c r="AC87" s="260"/>
      <c r="AD87" s="258"/>
      <c r="AE87" s="258"/>
      <c r="AF87" s="258"/>
      <c r="AG87" s="258"/>
      <c r="AH87" s="258"/>
      <c r="AI87" s="258"/>
      <c r="AJ87" s="261"/>
      <c r="AK87" s="261"/>
      <c r="AL87" s="261"/>
      <c r="AM87" s="401"/>
      <c r="AN87" s="401"/>
      <c r="AO87" s="262"/>
    </row>
    <row r="88" spans="1:41" ht="15.75" x14ac:dyDescent="0.25">
      <c r="A88" s="186"/>
      <c r="B88" s="206"/>
      <c r="C88" s="207"/>
      <c r="D88" s="207"/>
      <c r="E88" s="207"/>
      <c r="F88" s="207"/>
      <c r="G88" s="186"/>
      <c r="H88" s="207"/>
      <c r="I88" s="207"/>
      <c r="J88" s="207"/>
      <c r="K88" s="207"/>
      <c r="L88" s="186"/>
      <c r="M88" s="207"/>
      <c r="N88" s="207"/>
      <c r="O88" s="186"/>
      <c r="P88" s="207"/>
      <c r="Q88" s="207"/>
      <c r="R88" s="186"/>
      <c r="S88" s="207"/>
      <c r="T88" s="207"/>
      <c r="U88" s="186"/>
      <c r="V88" s="207"/>
      <c r="W88" s="186"/>
      <c r="X88" s="207"/>
      <c r="Y88" s="186"/>
      <c r="Z88" s="207"/>
      <c r="AA88" s="207"/>
      <c r="AB88" s="186"/>
      <c r="AC88" s="208"/>
      <c r="AD88" s="207"/>
      <c r="AE88" s="207"/>
      <c r="AF88" s="278"/>
      <c r="AG88" s="278"/>
      <c r="AH88" s="278"/>
      <c r="AI88" s="207"/>
      <c r="AJ88" s="210"/>
      <c r="AK88" s="210"/>
      <c r="AL88" s="210"/>
      <c r="AM88" s="222"/>
      <c r="AN88" s="222"/>
      <c r="AO88" s="211"/>
    </row>
    <row r="89" spans="1:41" x14ac:dyDescent="0.25">
      <c r="A89" s="186"/>
      <c r="B89" s="206"/>
      <c r="C89" s="207"/>
      <c r="D89" s="207"/>
      <c r="E89" s="207"/>
      <c r="F89" s="207"/>
      <c r="G89" s="186"/>
      <c r="H89" s="207"/>
      <c r="I89" s="207"/>
      <c r="J89" s="207"/>
      <c r="K89" s="207"/>
      <c r="L89" s="186"/>
      <c r="M89" s="207"/>
      <c r="N89" s="207"/>
      <c r="O89" s="186"/>
      <c r="P89" s="207"/>
      <c r="Q89" s="207"/>
      <c r="R89" s="186"/>
      <c r="S89" s="207"/>
      <c r="T89" s="207"/>
      <c r="U89" s="186"/>
      <c r="V89" s="207"/>
      <c r="W89" s="186"/>
      <c r="X89" s="207"/>
      <c r="Y89" s="186"/>
      <c r="Z89" s="207"/>
      <c r="AA89" s="207"/>
      <c r="AB89" s="186"/>
      <c r="AC89" s="208"/>
      <c r="AD89" s="207"/>
      <c r="AE89" s="207"/>
      <c r="AF89" s="186"/>
      <c r="AG89" s="207"/>
      <c r="AH89" s="207"/>
      <c r="AI89" s="207"/>
      <c r="AJ89" s="210"/>
      <c r="AK89" s="210"/>
      <c r="AL89" s="210"/>
      <c r="AM89" s="222"/>
      <c r="AN89" s="222"/>
      <c r="AO89" s="211"/>
    </row>
    <row r="90" spans="1:41" ht="15" customHeight="1" x14ac:dyDescent="0.25">
      <c r="A90" s="186"/>
      <c r="B90" s="206"/>
      <c r="C90" s="207"/>
      <c r="D90" s="207"/>
      <c r="E90" s="207"/>
      <c r="F90" s="207"/>
      <c r="G90" s="186"/>
      <c r="H90" s="207"/>
      <c r="I90" s="720" t="s">
        <v>644</v>
      </c>
      <c r="J90" s="207"/>
      <c r="K90" s="720" t="s">
        <v>637</v>
      </c>
      <c r="L90" s="739"/>
      <c r="M90" s="739"/>
      <c r="N90" s="207"/>
      <c r="O90" s="186"/>
      <c r="P90" s="642" t="s">
        <v>365</v>
      </c>
      <c r="Q90" s="642"/>
      <c r="R90" s="283"/>
      <c r="S90" s="642" t="s">
        <v>234</v>
      </c>
      <c r="T90" s="642"/>
      <c r="U90" s="283"/>
      <c r="V90" s="720" t="s">
        <v>240</v>
      </c>
      <c r="W90" s="739"/>
      <c r="X90" s="721"/>
      <c r="Y90" s="283"/>
      <c r="Z90" s="642" t="s">
        <v>269</v>
      </c>
      <c r="AA90" s="642"/>
      <c r="AB90" s="272"/>
      <c r="AC90" s="642" t="s">
        <v>367</v>
      </c>
      <c r="AD90" s="642"/>
      <c r="AE90" s="207"/>
      <c r="AF90" s="219"/>
      <c r="AG90" s="356"/>
      <c r="AH90" s="810" t="s">
        <v>663</v>
      </c>
      <c r="AI90" s="810"/>
      <c r="AJ90" s="810"/>
      <c r="AK90" s="810"/>
      <c r="AL90" s="810"/>
      <c r="AM90" s="356"/>
      <c r="AN90" s="219"/>
      <c r="AO90" s="211"/>
    </row>
    <row r="91" spans="1:41" ht="35.1" customHeight="1" x14ac:dyDescent="0.25">
      <c r="A91" s="186"/>
      <c r="B91" s="206"/>
      <c r="C91" s="207"/>
      <c r="D91" s="207"/>
      <c r="E91" s="207"/>
      <c r="F91" s="207"/>
      <c r="G91" s="186"/>
      <c r="H91" s="207"/>
      <c r="I91" s="722"/>
      <c r="J91" s="207"/>
      <c r="K91" s="722"/>
      <c r="L91" s="740"/>
      <c r="M91" s="740"/>
      <c r="N91" s="207"/>
      <c r="O91" s="186"/>
      <c r="P91" s="642"/>
      <c r="Q91" s="642"/>
      <c r="R91" s="283"/>
      <c r="S91" s="642"/>
      <c r="T91" s="642"/>
      <c r="U91" s="283"/>
      <c r="V91" s="722"/>
      <c r="W91" s="740"/>
      <c r="X91" s="723"/>
      <c r="Y91" s="283"/>
      <c r="Z91" s="642"/>
      <c r="AA91" s="642"/>
      <c r="AB91" s="272"/>
      <c r="AC91" s="642"/>
      <c r="AD91" s="642"/>
      <c r="AE91" s="207"/>
      <c r="AF91" s="219"/>
      <c r="AG91" s="356"/>
      <c r="AH91" s="810"/>
      <c r="AI91" s="810"/>
      <c r="AJ91" s="810"/>
      <c r="AK91" s="810"/>
      <c r="AL91" s="810"/>
      <c r="AM91" s="356"/>
      <c r="AN91" s="219"/>
      <c r="AO91" s="211"/>
    </row>
    <row r="92" spans="1:41" ht="3.95" customHeight="1" x14ac:dyDescent="0.25">
      <c r="A92" s="186"/>
      <c r="B92" s="206"/>
      <c r="C92" s="207"/>
      <c r="D92" s="207"/>
      <c r="E92" s="207"/>
      <c r="F92" s="207"/>
      <c r="G92" s="186"/>
      <c r="H92" s="207"/>
      <c r="I92" s="207"/>
      <c r="J92" s="207"/>
      <c r="K92" s="207"/>
      <c r="L92" s="186"/>
      <c r="M92" s="207"/>
      <c r="N92" s="207"/>
      <c r="O92" s="186"/>
      <c r="P92" s="233"/>
      <c r="Q92" s="233"/>
      <c r="R92" s="272"/>
      <c r="S92" s="233"/>
      <c r="T92" s="233"/>
      <c r="U92" s="272"/>
      <c r="V92" s="233"/>
      <c r="W92" s="272"/>
      <c r="X92" s="233"/>
      <c r="Y92" s="272"/>
      <c r="Z92" s="233"/>
      <c r="AA92" s="233"/>
      <c r="AB92" s="272"/>
      <c r="AC92" s="213"/>
      <c r="AD92" s="221"/>
      <c r="AE92" s="207"/>
      <c r="AF92" s="285"/>
      <c r="AG92" s="285"/>
      <c r="AH92" s="285"/>
      <c r="AI92" s="207"/>
      <c r="AJ92" s="210"/>
      <c r="AK92" s="210"/>
      <c r="AL92" s="210"/>
      <c r="AM92" s="222"/>
      <c r="AN92" s="210"/>
      <c r="AO92" s="211"/>
    </row>
    <row r="93" spans="1:41" ht="35.1" customHeight="1" x14ac:dyDescent="0.25">
      <c r="A93" s="186"/>
      <c r="B93" s="206"/>
      <c r="C93" s="793" t="s">
        <v>380</v>
      </c>
      <c r="D93" s="793"/>
      <c r="E93" s="793"/>
      <c r="F93" s="793"/>
      <c r="G93" s="272"/>
      <c r="H93" s="1032" t="s">
        <v>31</v>
      </c>
      <c r="I93" s="990">
        <v>1050</v>
      </c>
      <c r="J93" s="464"/>
      <c r="K93" s="993" t="s">
        <v>638</v>
      </c>
      <c r="L93" s="965"/>
      <c r="M93" s="965"/>
      <c r="N93" s="465"/>
      <c r="O93" s="466"/>
      <c r="P93" s="1017">
        <v>2</v>
      </c>
      <c r="Q93" s="1018"/>
      <c r="R93" s="443"/>
      <c r="S93" s="1019"/>
      <c r="T93" s="1020"/>
      <c r="U93" s="467"/>
      <c r="V93" s="994">
        <f>(P93*S93)+(P94*S94)</f>
        <v>0</v>
      </c>
      <c r="W93" s="995"/>
      <c r="X93" s="996"/>
      <c r="Y93" s="126"/>
      <c r="Z93" s="956"/>
      <c r="AA93" s="1000"/>
      <c r="AB93" s="126"/>
      <c r="AC93" s="956"/>
      <c r="AD93" s="957"/>
      <c r="AE93" s="207"/>
      <c r="AF93" s="358"/>
      <c r="AG93" s="358"/>
      <c r="AH93" s="954"/>
      <c r="AI93" s="359"/>
      <c r="AJ93" s="813" t="s">
        <v>655</v>
      </c>
      <c r="AK93" s="210"/>
      <c r="AL93" s="813" t="s">
        <v>661</v>
      </c>
      <c r="AM93" s="268"/>
      <c r="AN93" s="954"/>
      <c r="AO93" s="211"/>
    </row>
    <row r="94" spans="1:41" ht="35.1" customHeight="1" x14ac:dyDescent="0.25">
      <c r="A94" s="186"/>
      <c r="B94" s="206"/>
      <c r="C94" s="793"/>
      <c r="D94" s="793"/>
      <c r="E94" s="793"/>
      <c r="F94" s="793"/>
      <c r="G94" s="272"/>
      <c r="H94" s="795"/>
      <c r="I94" s="991"/>
      <c r="J94" s="233"/>
      <c r="K94" s="960" t="s">
        <v>639</v>
      </c>
      <c r="L94" s="961"/>
      <c r="M94" s="961"/>
      <c r="N94" s="468"/>
      <c r="O94" s="469"/>
      <c r="P94" s="453">
        <v>1</v>
      </c>
      <c r="Q94" s="454"/>
      <c r="R94" s="445"/>
      <c r="S94" s="962"/>
      <c r="T94" s="963"/>
      <c r="U94" s="470"/>
      <c r="V94" s="997"/>
      <c r="W94" s="998"/>
      <c r="X94" s="999"/>
      <c r="Y94" s="126"/>
      <c r="Z94" s="958"/>
      <c r="AA94" s="1001"/>
      <c r="AB94" s="126"/>
      <c r="AC94" s="958"/>
      <c r="AD94" s="959"/>
      <c r="AE94" s="207"/>
      <c r="AF94" s="358"/>
      <c r="AG94" s="358"/>
      <c r="AH94" s="954"/>
      <c r="AI94" s="359"/>
      <c r="AJ94" s="955"/>
      <c r="AK94" s="210"/>
      <c r="AL94" s="955"/>
      <c r="AM94" s="268"/>
      <c r="AN94" s="954"/>
      <c r="AO94" s="211"/>
    </row>
    <row r="95" spans="1:41" ht="35.1" customHeight="1" x14ac:dyDescent="0.25">
      <c r="A95" s="186"/>
      <c r="B95" s="206"/>
      <c r="C95" s="793"/>
      <c r="D95" s="793"/>
      <c r="E95" s="793"/>
      <c r="F95" s="793"/>
      <c r="G95" s="272"/>
      <c r="H95" s="795"/>
      <c r="I95" s="991"/>
      <c r="J95" s="233"/>
      <c r="K95" s="964" t="s">
        <v>640</v>
      </c>
      <c r="L95" s="965"/>
      <c r="M95" s="965"/>
      <c r="N95" s="465"/>
      <c r="O95" s="466"/>
      <c r="P95" s="966">
        <v>2</v>
      </c>
      <c r="Q95" s="967"/>
      <c r="R95" s="443"/>
      <c r="S95" s="968"/>
      <c r="T95" s="969"/>
      <c r="U95" s="467"/>
      <c r="V95" s="970">
        <f>(P95*S95)+(P96*S96)</f>
        <v>0</v>
      </c>
      <c r="W95" s="971"/>
      <c r="X95" s="972"/>
      <c r="Y95" s="126"/>
      <c r="Z95" s="976" t="str">
        <f>IFERROR(V93/V95,"")</f>
        <v/>
      </c>
      <c r="AA95" s="978" t="s">
        <v>370</v>
      </c>
      <c r="AB95" s="236"/>
      <c r="AC95" s="980">
        <f>V93-V95</f>
        <v>0</v>
      </c>
      <c r="AD95" s="982" t="s">
        <v>371</v>
      </c>
      <c r="AE95" s="207"/>
      <c r="AF95" s="951"/>
      <c r="AG95" s="320"/>
      <c r="AH95" s="952" t="s">
        <v>8</v>
      </c>
      <c r="AI95" s="471"/>
      <c r="AJ95" s="893">
        <f>(2*F18)+F19</f>
        <v>399.29</v>
      </c>
      <c r="AK95" s="472"/>
      <c r="AL95" s="893">
        <f>(2*F20)+F18</f>
        <v>783.28</v>
      </c>
      <c r="AM95" s="473"/>
      <c r="AN95" s="702"/>
      <c r="AO95" s="211"/>
    </row>
    <row r="96" spans="1:41" ht="35.1" customHeight="1" x14ac:dyDescent="0.25">
      <c r="A96" s="186"/>
      <c r="B96" s="206"/>
      <c r="C96" s="793"/>
      <c r="D96" s="793"/>
      <c r="E96" s="793"/>
      <c r="F96" s="793"/>
      <c r="G96" s="272"/>
      <c r="H96" s="795"/>
      <c r="I96" s="991"/>
      <c r="J96" s="233"/>
      <c r="K96" s="984" t="s">
        <v>641</v>
      </c>
      <c r="L96" s="985"/>
      <c r="M96" s="985"/>
      <c r="N96" s="474"/>
      <c r="O96" s="475"/>
      <c r="P96" s="446">
        <v>1</v>
      </c>
      <c r="Q96" s="447"/>
      <c r="R96" s="448"/>
      <c r="S96" s="986"/>
      <c r="T96" s="987"/>
      <c r="U96" s="476"/>
      <c r="V96" s="973"/>
      <c r="W96" s="974"/>
      <c r="X96" s="975"/>
      <c r="Y96" s="126"/>
      <c r="Z96" s="977"/>
      <c r="AA96" s="979"/>
      <c r="AB96" s="236"/>
      <c r="AC96" s="981"/>
      <c r="AD96" s="983"/>
      <c r="AE96" s="207"/>
      <c r="AF96" s="951"/>
      <c r="AG96" s="320"/>
      <c r="AH96" s="952"/>
      <c r="AI96" s="471"/>
      <c r="AJ96" s="950"/>
      <c r="AK96" s="472"/>
      <c r="AL96" s="950"/>
      <c r="AM96" s="473"/>
      <c r="AN96" s="702"/>
      <c r="AO96" s="211"/>
    </row>
    <row r="97" spans="1:41" ht="35.1" customHeight="1" x14ac:dyDescent="0.25">
      <c r="A97" s="186"/>
      <c r="B97" s="206"/>
      <c r="C97" s="793"/>
      <c r="D97" s="793"/>
      <c r="E97" s="793"/>
      <c r="F97" s="793"/>
      <c r="G97" s="272"/>
      <c r="H97" s="795"/>
      <c r="I97" s="991"/>
      <c r="J97" s="233"/>
      <c r="K97" s="1002" t="s">
        <v>642</v>
      </c>
      <c r="L97" s="1003"/>
      <c r="M97" s="1003"/>
      <c r="N97" s="477"/>
      <c r="O97" s="478"/>
      <c r="P97" s="1004">
        <v>2</v>
      </c>
      <c r="Q97" s="1005"/>
      <c r="R97" s="449"/>
      <c r="S97" s="1006"/>
      <c r="T97" s="1007"/>
      <c r="U97" s="479"/>
      <c r="V97" s="970">
        <f>(P97*S97)+(P98*S98)</f>
        <v>0</v>
      </c>
      <c r="W97" s="971"/>
      <c r="X97" s="972"/>
      <c r="Y97" s="126"/>
      <c r="Z97" s="1008" t="str">
        <f>IFERROR(V93/V97,"")</f>
        <v/>
      </c>
      <c r="AA97" s="978" t="s">
        <v>645</v>
      </c>
      <c r="AB97" s="236"/>
      <c r="AC97" s="988">
        <f>V93-V97</f>
        <v>0</v>
      </c>
      <c r="AD97" s="982" t="s">
        <v>646</v>
      </c>
      <c r="AE97" s="207"/>
      <c r="AF97" s="946"/>
      <c r="AG97" s="320"/>
      <c r="AH97" s="948" t="s">
        <v>656</v>
      </c>
      <c r="AI97" s="471"/>
      <c r="AJ97" s="949">
        <f>(2*M18)+M19</f>
        <v>321.12</v>
      </c>
      <c r="AK97" s="472"/>
      <c r="AL97" s="949">
        <f>(4*M19)+M18</f>
        <v>639.42999999999995</v>
      </c>
      <c r="AM97" s="473"/>
      <c r="AN97" s="702"/>
      <c r="AO97" s="211"/>
    </row>
    <row r="98" spans="1:41" ht="35.1" customHeight="1" x14ac:dyDescent="0.25">
      <c r="A98" s="186"/>
      <c r="B98" s="206"/>
      <c r="C98" s="793"/>
      <c r="D98" s="793"/>
      <c r="E98" s="793"/>
      <c r="F98" s="793"/>
      <c r="G98" s="272"/>
      <c r="H98" s="796"/>
      <c r="I98" s="992"/>
      <c r="J98" s="233"/>
      <c r="K98" s="1013" t="s">
        <v>643</v>
      </c>
      <c r="L98" s="1014"/>
      <c r="M98" s="1014"/>
      <c r="N98" s="480"/>
      <c r="O98" s="481"/>
      <c r="P98" s="450">
        <v>1</v>
      </c>
      <c r="Q98" s="451"/>
      <c r="R98" s="452"/>
      <c r="S98" s="1022"/>
      <c r="T98" s="1023"/>
      <c r="U98" s="482"/>
      <c r="V98" s="973"/>
      <c r="W98" s="974"/>
      <c r="X98" s="975"/>
      <c r="Y98" s="126"/>
      <c r="Z98" s="1009"/>
      <c r="AA98" s="979"/>
      <c r="AB98" s="236"/>
      <c r="AC98" s="989"/>
      <c r="AD98" s="983"/>
      <c r="AE98" s="207"/>
      <c r="AF98" s="947"/>
      <c r="AG98" s="320"/>
      <c r="AH98" s="817"/>
      <c r="AI98" s="471"/>
      <c r="AJ98" s="950"/>
      <c r="AK98" s="472"/>
      <c r="AL98" s="950"/>
      <c r="AM98" s="473"/>
      <c r="AN98" s="702"/>
      <c r="AO98" s="211"/>
    </row>
    <row r="99" spans="1:41" ht="35.1" customHeight="1" x14ac:dyDescent="0.25">
      <c r="A99" s="186"/>
      <c r="B99" s="206"/>
      <c r="C99" s="793"/>
      <c r="D99" s="793"/>
      <c r="E99" s="793"/>
      <c r="F99" s="793"/>
      <c r="G99" s="272"/>
      <c r="H99" s="1015" t="s">
        <v>32</v>
      </c>
      <c r="I99" s="1021">
        <v>2100</v>
      </c>
      <c r="J99" s="233"/>
      <c r="K99" s="993" t="s">
        <v>638</v>
      </c>
      <c r="L99" s="965"/>
      <c r="M99" s="965"/>
      <c r="N99" s="367"/>
      <c r="O99" s="272"/>
      <c r="P99" s="1017">
        <v>1</v>
      </c>
      <c r="Q99" s="1018"/>
      <c r="R99" s="443"/>
      <c r="S99" s="1019"/>
      <c r="T99" s="1020"/>
      <c r="U99" s="467"/>
      <c r="V99" s="994">
        <f>(P99*S99)+(P100*S100)</f>
        <v>0</v>
      </c>
      <c r="W99" s="995"/>
      <c r="X99" s="996"/>
      <c r="Y99" s="126"/>
      <c r="Z99" s="956"/>
      <c r="AA99" s="1000"/>
      <c r="AB99" s="126"/>
      <c r="AC99" s="956"/>
      <c r="AD99" s="957"/>
      <c r="AE99" s="207"/>
      <c r="AF99" s="951"/>
      <c r="AG99" s="320"/>
      <c r="AH99" s="952" t="s">
        <v>128</v>
      </c>
      <c r="AI99" s="471"/>
      <c r="AJ99" s="949">
        <f>(2*S18)+S19</f>
        <v>321.12</v>
      </c>
      <c r="AK99" s="472"/>
      <c r="AL99" s="949">
        <f>(2*S20)+S18</f>
        <v>629.85</v>
      </c>
      <c r="AM99" s="473"/>
      <c r="AN99" s="702"/>
      <c r="AO99" s="211"/>
    </row>
    <row r="100" spans="1:41" ht="35.1" customHeight="1" x14ac:dyDescent="0.25">
      <c r="A100" s="186"/>
      <c r="B100" s="206"/>
      <c r="C100" s="793"/>
      <c r="D100" s="793"/>
      <c r="E100" s="793"/>
      <c r="F100" s="793"/>
      <c r="G100" s="272"/>
      <c r="H100" s="795"/>
      <c r="I100" s="991"/>
      <c r="J100" s="233"/>
      <c r="K100" s="960" t="s">
        <v>647</v>
      </c>
      <c r="L100" s="961"/>
      <c r="M100" s="961"/>
      <c r="N100" s="367"/>
      <c r="O100" s="272"/>
      <c r="P100" s="453">
        <v>2</v>
      </c>
      <c r="Q100" s="454"/>
      <c r="R100" s="445"/>
      <c r="S100" s="962"/>
      <c r="T100" s="963"/>
      <c r="U100" s="470"/>
      <c r="V100" s="997"/>
      <c r="W100" s="998"/>
      <c r="X100" s="999"/>
      <c r="Y100" s="126"/>
      <c r="Z100" s="958"/>
      <c r="AA100" s="1001"/>
      <c r="AB100" s="126"/>
      <c r="AC100" s="958"/>
      <c r="AD100" s="959"/>
      <c r="AE100" s="207"/>
      <c r="AF100" s="951"/>
      <c r="AG100" s="320"/>
      <c r="AH100" s="952"/>
      <c r="AI100" s="471"/>
      <c r="AJ100" s="953"/>
      <c r="AK100" s="472"/>
      <c r="AL100" s="953"/>
      <c r="AM100" s="473"/>
      <c r="AN100" s="702"/>
      <c r="AO100" s="211"/>
    </row>
    <row r="101" spans="1:41" ht="35.1" customHeight="1" x14ac:dyDescent="0.25">
      <c r="A101" s="186"/>
      <c r="B101" s="206"/>
      <c r="C101" s="793"/>
      <c r="D101" s="793"/>
      <c r="E101" s="793"/>
      <c r="F101" s="793"/>
      <c r="G101" s="272"/>
      <c r="H101" s="795"/>
      <c r="I101" s="991"/>
      <c r="J101" s="233"/>
      <c r="K101" s="964" t="s">
        <v>640</v>
      </c>
      <c r="L101" s="965"/>
      <c r="M101" s="965"/>
      <c r="N101" s="367"/>
      <c r="O101" s="272"/>
      <c r="P101" s="966">
        <v>1</v>
      </c>
      <c r="Q101" s="967"/>
      <c r="R101" s="443"/>
      <c r="S101" s="968"/>
      <c r="T101" s="969"/>
      <c r="U101" s="467"/>
      <c r="V101" s="970">
        <f>(P101*S101)+(P102*S102)</f>
        <v>0</v>
      </c>
      <c r="W101" s="971"/>
      <c r="X101" s="972"/>
      <c r="Y101" s="126"/>
      <c r="Z101" s="976" t="str">
        <f>IFERROR(V99/V101,"")</f>
        <v/>
      </c>
      <c r="AA101" s="978" t="s">
        <v>370</v>
      </c>
      <c r="AB101" s="236"/>
      <c r="AC101" s="980">
        <f>V99-V101</f>
        <v>0</v>
      </c>
      <c r="AD101" s="982" t="s">
        <v>371</v>
      </c>
      <c r="AE101" s="207"/>
      <c r="AF101" s="943"/>
      <c r="AG101" s="320"/>
      <c r="AH101" s="942" t="s">
        <v>657</v>
      </c>
      <c r="AI101" s="196"/>
      <c r="AJ101" s="942">
        <f>AJ95-AJ97</f>
        <v>78.170000000000016</v>
      </c>
      <c r="AK101" s="231"/>
      <c r="AL101" s="942">
        <f>AL95-AL97</f>
        <v>143.85000000000002</v>
      </c>
      <c r="AM101" s="290"/>
      <c r="AN101" s="823"/>
      <c r="AO101" s="211"/>
    </row>
    <row r="102" spans="1:41" ht="35.1" customHeight="1" x14ac:dyDescent="0.25">
      <c r="A102" s="186"/>
      <c r="B102" s="206"/>
      <c r="C102" s="793"/>
      <c r="D102" s="793"/>
      <c r="E102" s="793"/>
      <c r="F102" s="793"/>
      <c r="G102" s="272"/>
      <c r="H102" s="795"/>
      <c r="I102" s="991"/>
      <c r="J102" s="233"/>
      <c r="K102" s="984" t="s">
        <v>641</v>
      </c>
      <c r="L102" s="985"/>
      <c r="M102" s="985"/>
      <c r="N102" s="367"/>
      <c r="O102" s="272"/>
      <c r="P102" s="446">
        <v>4</v>
      </c>
      <c r="Q102" s="447"/>
      <c r="R102" s="448"/>
      <c r="S102" s="986"/>
      <c r="T102" s="987"/>
      <c r="U102" s="476"/>
      <c r="V102" s="973"/>
      <c r="W102" s="974"/>
      <c r="X102" s="975"/>
      <c r="Y102" s="126"/>
      <c r="Z102" s="977"/>
      <c r="AA102" s="979"/>
      <c r="AB102" s="236"/>
      <c r="AC102" s="981"/>
      <c r="AD102" s="983"/>
      <c r="AE102" s="207"/>
      <c r="AF102" s="944"/>
      <c r="AG102" s="320"/>
      <c r="AH102" s="945"/>
      <c r="AI102" s="196"/>
      <c r="AJ102" s="945"/>
      <c r="AK102" s="231"/>
      <c r="AL102" s="945"/>
      <c r="AM102" s="290"/>
      <c r="AN102" s="823"/>
      <c r="AO102" s="211"/>
    </row>
    <row r="103" spans="1:41" ht="35.1" customHeight="1" x14ac:dyDescent="0.25">
      <c r="A103" s="186"/>
      <c r="B103" s="206"/>
      <c r="C103" s="793"/>
      <c r="D103" s="793"/>
      <c r="E103" s="793"/>
      <c r="F103" s="793"/>
      <c r="G103" s="272"/>
      <c r="H103" s="795"/>
      <c r="I103" s="991"/>
      <c r="J103" s="233"/>
      <c r="K103" s="1002" t="s">
        <v>642</v>
      </c>
      <c r="L103" s="1003"/>
      <c r="M103" s="1003"/>
      <c r="N103" s="367"/>
      <c r="O103" s="272"/>
      <c r="P103" s="1004">
        <v>1</v>
      </c>
      <c r="Q103" s="1010"/>
      <c r="R103" s="449"/>
      <c r="S103" s="1006"/>
      <c r="T103" s="1007"/>
      <c r="U103" s="479"/>
      <c r="V103" s="970">
        <f>(P103*S103)+(P104*S104)</f>
        <v>0</v>
      </c>
      <c r="W103" s="971"/>
      <c r="X103" s="972"/>
      <c r="Y103" s="126"/>
      <c r="Z103" s="1008" t="e">
        <f>V99/V103</f>
        <v>#DIV/0!</v>
      </c>
      <c r="AA103" s="978" t="s">
        <v>645</v>
      </c>
      <c r="AB103" s="236"/>
      <c r="AC103" s="988">
        <f>V99-V103</f>
        <v>0</v>
      </c>
      <c r="AD103" s="982" t="s">
        <v>646</v>
      </c>
      <c r="AE103" s="207"/>
      <c r="AF103" s="943"/>
      <c r="AG103" s="268"/>
      <c r="AH103" s="942" t="s">
        <v>658</v>
      </c>
      <c r="AI103" s="196"/>
      <c r="AJ103" s="942">
        <f>AJ95-AJ99</f>
        <v>78.170000000000016</v>
      </c>
      <c r="AK103" s="231"/>
      <c r="AL103" s="942">
        <f>AL95-AL99</f>
        <v>153.42999999999995</v>
      </c>
      <c r="AM103" s="290"/>
      <c r="AN103" s="823"/>
      <c r="AO103" s="211"/>
    </row>
    <row r="104" spans="1:41" ht="35.1" customHeight="1" x14ac:dyDescent="0.25">
      <c r="A104" s="186"/>
      <c r="B104" s="206"/>
      <c r="C104" s="793"/>
      <c r="D104" s="793"/>
      <c r="E104" s="793"/>
      <c r="F104" s="793"/>
      <c r="G104" s="272"/>
      <c r="H104" s="796"/>
      <c r="I104" s="992"/>
      <c r="J104" s="233"/>
      <c r="K104" s="1011" t="s">
        <v>648</v>
      </c>
      <c r="L104" s="1012"/>
      <c r="M104" s="1012"/>
      <c r="N104" s="367"/>
      <c r="O104" s="272"/>
      <c r="P104" s="444">
        <v>2</v>
      </c>
      <c r="Q104" s="455"/>
      <c r="R104" s="96"/>
      <c r="S104" s="1040"/>
      <c r="T104" s="1041"/>
      <c r="U104" s="126"/>
      <c r="V104" s="973"/>
      <c r="W104" s="974"/>
      <c r="X104" s="975"/>
      <c r="Y104" s="126"/>
      <c r="Z104" s="1009"/>
      <c r="AA104" s="979"/>
      <c r="AB104" s="236"/>
      <c r="AC104" s="989"/>
      <c r="AD104" s="983"/>
      <c r="AE104" s="207"/>
      <c r="AF104" s="944"/>
      <c r="AG104" s="268"/>
      <c r="AH104" s="805"/>
      <c r="AI104" s="196"/>
      <c r="AJ104" s="805"/>
      <c r="AK104" s="231"/>
      <c r="AL104" s="805"/>
      <c r="AM104" s="290"/>
      <c r="AN104" s="823"/>
      <c r="AO104" s="211"/>
    </row>
    <row r="105" spans="1:41" x14ac:dyDescent="0.25">
      <c r="A105" s="186"/>
      <c r="B105" s="206"/>
      <c r="C105" s="233"/>
      <c r="D105" s="233"/>
      <c r="E105" s="233"/>
      <c r="F105" s="233"/>
      <c r="G105" s="272"/>
      <c r="H105" s="233"/>
      <c r="I105" s="233"/>
      <c r="J105" s="233"/>
      <c r="K105" s="233"/>
      <c r="L105" s="272"/>
      <c r="M105" s="233"/>
      <c r="N105" s="233"/>
      <c r="O105" s="272"/>
      <c r="P105" s="184"/>
      <c r="Q105" s="17"/>
      <c r="R105" s="85"/>
      <c r="S105" s="184"/>
      <c r="T105" s="184"/>
      <c r="U105" s="126"/>
      <c r="V105" s="184"/>
      <c r="W105" s="126"/>
      <c r="X105" s="184"/>
      <c r="Y105" s="126"/>
      <c r="Z105" s="241"/>
      <c r="AA105" s="241"/>
      <c r="AB105" s="236"/>
      <c r="AC105" s="242"/>
      <c r="AD105" s="243"/>
      <c r="AE105" s="207"/>
      <c r="AF105" s="270"/>
      <c r="AG105" s="268"/>
      <c r="AH105" s="488"/>
      <c r="AI105" s="196"/>
      <c r="AJ105" s="488"/>
      <c r="AK105" s="231"/>
      <c r="AL105" s="488"/>
      <c r="AM105" s="290"/>
      <c r="AN105" s="270"/>
      <c r="AO105" s="211"/>
    </row>
    <row r="106" spans="1:41" x14ac:dyDescent="0.25">
      <c r="A106" s="186"/>
      <c r="B106" s="206"/>
      <c r="C106" s="233"/>
      <c r="D106" s="233"/>
      <c r="E106" s="233"/>
      <c r="F106" s="233"/>
      <c r="G106" s="272"/>
      <c r="H106" s="233"/>
      <c r="I106" s="233"/>
      <c r="J106" s="233"/>
      <c r="K106" s="233"/>
      <c r="L106" s="272"/>
      <c r="M106" s="233"/>
      <c r="N106" s="233"/>
      <c r="O106" s="272"/>
      <c r="P106" s="184"/>
      <c r="Q106" s="17"/>
      <c r="R106" s="85"/>
      <c r="S106" s="184"/>
      <c r="T106" s="184"/>
      <c r="U106" s="126"/>
      <c r="V106" s="184"/>
      <c r="W106" s="126"/>
      <c r="X106" s="184"/>
      <c r="Y106" s="126"/>
      <c r="Z106" s="241"/>
      <c r="AA106" s="241"/>
      <c r="AB106" s="236"/>
      <c r="AC106" s="242"/>
      <c r="AD106" s="243"/>
      <c r="AE106" s="207"/>
      <c r="AF106" s="270"/>
      <c r="AG106" s="268"/>
      <c r="AH106" s="488"/>
      <c r="AI106" s="196"/>
      <c r="AJ106" s="488"/>
      <c r="AK106" s="231"/>
      <c r="AL106" s="488"/>
      <c r="AM106" s="290"/>
      <c r="AN106" s="270"/>
      <c r="AO106" s="211"/>
    </row>
    <row r="107" spans="1:41" x14ac:dyDescent="0.25">
      <c r="A107" s="186"/>
      <c r="B107" s="206"/>
      <c r="C107" s="233"/>
      <c r="D107" s="233"/>
      <c r="E107" s="233"/>
      <c r="F107" s="233"/>
      <c r="G107" s="272"/>
      <c r="H107" s="233"/>
      <c r="I107" s="233"/>
      <c r="J107" s="233"/>
      <c r="K107" s="233"/>
      <c r="L107" s="272"/>
      <c r="M107" s="233"/>
      <c r="N107" s="233"/>
      <c r="O107" s="272"/>
      <c r="P107" s="184"/>
      <c r="Q107" s="17"/>
      <c r="R107" s="85"/>
      <c r="S107" s="184"/>
      <c r="T107" s="184"/>
      <c r="U107" s="126"/>
      <c r="V107" s="184"/>
      <c r="W107" s="126"/>
      <c r="X107" s="184"/>
      <c r="Y107" s="126"/>
      <c r="Z107" s="241"/>
      <c r="AA107" s="241"/>
      <c r="AB107" s="236"/>
      <c r="AC107" s="242"/>
      <c r="AD107" s="243"/>
      <c r="AE107" s="207"/>
      <c r="AF107" s="126"/>
      <c r="AG107" s="126"/>
      <c r="AH107" s="126"/>
      <c r="AI107" s="207"/>
      <c r="AJ107" s="210"/>
      <c r="AK107" s="210"/>
      <c r="AL107" s="210"/>
      <c r="AM107" s="222"/>
      <c r="AN107" s="210"/>
      <c r="AO107" s="211"/>
    </row>
    <row r="108" spans="1:41" x14ac:dyDescent="0.25">
      <c r="A108" s="186"/>
      <c r="B108" s="206"/>
      <c r="C108" s="233"/>
      <c r="D108" s="233"/>
      <c r="E108" s="233"/>
      <c r="F108" s="233"/>
      <c r="G108" s="272"/>
      <c r="H108" s="233"/>
      <c r="I108" s="233"/>
      <c r="J108" s="233"/>
      <c r="K108" s="233"/>
      <c r="L108" s="272"/>
      <c r="M108" s="233"/>
      <c r="N108" s="233"/>
      <c r="O108" s="272"/>
      <c r="P108" s="184"/>
      <c r="Q108" s="17"/>
      <c r="R108" s="85"/>
      <c r="S108" s="184"/>
      <c r="T108" s="184"/>
      <c r="U108" s="126"/>
      <c r="V108" s="184"/>
      <c r="W108" s="126"/>
      <c r="X108" s="184"/>
      <c r="Y108" s="126"/>
      <c r="Z108" s="241"/>
      <c r="AA108" s="241"/>
      <c r="AB108" s="236"/>
      <c r="AC108" s="242"/>
      <c r="AD108" s="243"/>
      <c r="AE108" s="207"/>
      <c r="AF108" s="126"/>
      <c r="AG108" s="126"/>
      <c r="AH108" s="126"/>
      <c r="AI108" s="207"/>
      <c r="AJ108" s="210"/>
      <c r="AK108" s="210"/>
      <c r="AL108" s="210"/>
      <c r="AM108" s="222"/>
      <c r="AN108" s="210"/>
      <c r="AO108" s="211"/>
    </row>
    <row r="109" spans="1:41" x14ac:dyDescent="0.25">
      <c r="A109" s="186"/>
      <c r="B109" s="206"/>
      <c r="C109" s="233"/>
      <c r="D109" s="233"/>
      <c r="E109" s="233"/>
      <c r="F109" s="233"/>
      <c r="G109" s="272"/>
      <c r="H109" s="233"/>
      <c r="I109" s="233"/>
      <c r="J109" s="233"/>
      <c r="K109" s="233"/>
      <c r="L109" s="272"/>
      <c r="M109" s="233"/>
      <c r="N109" s="233"/>
      <c r="O109" s="272"/>
      <c r="P109" s="184"/>
      <c r="Q109" s="17"/>
      <c r="R109" s="85"/>
      <c r="S109" s="184"/>
      <c r="T109" s="184"/>
      <c r="U109" s="126"/>
      <c r="V109" s="184"/>
      <c r="W109" s="126"/>
      <c r="X109" s="184"/>
      <c r="Y109" s="126"/>
      <c r="Z109" s="241"/>
      <c r="AA109" s="241"/>
      <c r="AB109" s="236"/>
      <c r="AC109" s="242"/>
      <c r="AD109" s="243"/>
      <c r="AE109" s="207"/>
      <c r="AF109" s="126"/>
      <c r="AG109" s="126"/>
      <c r="AH109" s="126"/>
      <c r="AI109" s="207"/>
      <c r="AJ109" s="210"/>
      <c r="AK109" s="210"/>
      <c r="AL109" s="210"/>
      <c r="AM109" s="222"/>
      <c r="AN109" s="210"/>
      <c r="AO109" s="211"/>
    </row>
    <row r="110" spans="1:41" ht="15.75" thickBot="1" x14ac:dyDescent="0.3">
      <c r="A110" s="186"/>
      <c r="B110" s="274"/>
      <c r="C110" s="246"/>
      <c r="D110" s="246"/>
      <c r="E110" s="246"/>
      <c r="F110" s="246"/>
      <c r="G110" s="246"/>
      <c r="H110" s="246"/>
      <c r="I110" s="246"/>
      <c r="J110" s="246"/>
      <c r="K110" s="246"/>
      <c r="L110" s="246"/>
      <c r="M110" s="246"/>
      <c r="N110" s="246"/>
      <c r="O110" s="246"/>
      <c r="P110" s="84"/>
      <c r="Q110" s="84"/>
      <c r="R110" s="84"/>
      <c r="S110" s="84"/>
      <c r="T110" s="84"/>
      <c r="U110" s="84"/>
      <c r="V110" s="84"/>
      <c r="W110" s="84"/>
      <c r="X110" s="84"/>
      <c r="Y110" s="84"/>
      <c r="Z110" s="248"/>
      <c r="AA110" s="248"/>
      <c r="AB110" s="248"/>
      <c r="AC110" s="275"/>
      <c r="AD110" s="276"/>
      <c r="AE110" s="277"/>
      <c r="AF110" s="84"/>
      <c r="AG110" s="84"/>
      <c r="AH110" s="84"/>
      <c r="AI110" s="277"/>
      <c r="AJ110" s="252"/>
      <c r="AK110" s="252"/>
      <c r="AL110" s="252"/>
      <c r="AM110" s="414"/>
      <c r="AN110" s="252"/>
      <c r="AO110" s="253"/>
    </row>
    <row r="111" spans="1:41" x14ac:dyDescent="0.25">
      <c r="A111" s="186"/>
      <c r="B111" s="186"/>
      <c r="C111" s="272"/>
      <c r="D111" s="272"/>
      <c r="E111" s="272"/>
      <c r="F111" s="272"/>
      <c r="G111" s="272"/>
      <c r="H111" s="272"/>
      <c r="I111" s="272"/>
      <c r="J111" s="272"/>
      <c r="K111" s="272"/>
      <c r="L111" s="272"/>
      <c r="M111" s="272"/>
      <c r="N111" s="272"/>
      <c r="O111" s="272"/>
      <c r="P111" s="126"/>
      <c r="Q111" s="126"/>
      <c r="R111" s="126"/>
      <c r="S111" s="126"/>
      <c r="T111" s="126"/>
      <c r="U111" s="126"/>
      <c r="V111" s="126"/>
      <c r="W111" s="126"/>
      <c r="X111" s="126"/>
      <c r="Y111" s="126"/>
      <c r="Z111" s="236"/>
      <c r="AA111" s="236"/>
      <c r="AB111" s="236"/>
      <c r="AC111" s="254"/>
      <c r="AD111" s="292"/>
      <c r="AE111" s="186"/>
      <c r="AF111" s="126"/>
      <c r="AG111" s="126"/>
      <c r="AH111" s="186"/>
      <c r="AI111" s="186"/>
    </row>
    <row r="112" spans="1:41" x14ac:dyDescent="0.25">
      <c r="A112" s="186"/>
      <c r="B112" s="186"/>
      <c r="C112" s="272"/>
      <c r="D112" s="272"/>
      <c r="E112" s="272"/>
      <c r="F112" s="272"/>
      <c r="G112" s="272"/>
      <c r="H112" s="272"/>
      <c r="I112" s="272"/>
      <c r="J112" s="272"/>
      <c r="K112" s="272"/>
      <c r="L112" s="272"/>
      <c r="M112" s="272"/>
      <c r="N112" s="272"/>
      <c r="O112" s="272"/>
      <c r="P112" s="126"/>
      <c r="Q112" s="126"/>
      <c r="R112" s="126"/>
      <c r="S112" s="126"/>
      <c r="T112" s="126"/>
      <c r="U112" s="126"/>
      <c r="V112" s="126"/>
      <c r="W112" s="126"/>
      <c r="X112" s="126"/>
      <c r="Y112" s="126"/>
      <c r="Z112" s="236"/>
      <c r="AA112" s="236"/>
      <c r="AB112" s="236"/>
      <c r="AC112" s="254"/>
      <c r="AD112" s="292"/>
      <c r="AE112" s="186"/>
      <c r="AF112" s="126"/>
      <c r="AG112" s="126"/>
      <c r="AH112" s="186"/>
      <c r="AI112" s="186"/>
    </row>
    <row r="113" spans="1:41" ht="15.75" thickBot="1" x14ac:dyDescent="0.3">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282"/>
      <c r="AD113" s="186"/>
      <c r="AE113" s="186"/>
      <c r="AF113" s="186"/>
      <c r="AG113" s="186"/>
      <c r="AH113" s="186"/>
      <c r="AI113" s="186"/>
    </row>
    <row r="114" spans="1:41" ht="24.95" customHeight="1" x14ac:dyDescent="0.25">
      <c r="A114" s="186"/>
      <c r="B114" s="640" t="s">
        <v>636</v>
      </c>
      <c r="C114" s="641"/>
      <c r="D114" s="641"/>
      <c r="E114" s="641"/>
      <c r="F114" s="641"/>
      <c r="G114" s="641"/>
      <c r="H114" s="641"/>
      <c r="I114" s="641"/>
      <c r="J114" s="641"/>
      <c r="K114" s="641"/>
      <c r="L114" s="641"/>
      <c r="M114" s="641"/>
      <c r="N114" s="641"/>
      <c r="O114" s="198"/>
      <c r="P114" s="199"/>
      <c r="Q114" s="199"/>
      <c r="R114" s="199"/>
      <c r="S114" s="257"/>
      <c r="T114" s="257"/>
      <c r="U114" s="257"/>
      <c r="V114" s="258"/>
      <c r="W114" s="259"/>
      <c r="X114" s="258"/>
      <c r="Y114" s="259"/>
      <c r="Z114" s="258"/>
      <c r="AA114" s="258"/>
      <c r="AB114" s="259"/>
      <c r="AC114" s="260"/>
      <c r="AD114" s="258"/>
      <c r="AE114" s="258"/>
      <c r="AF114" s="258"/>
      <c r="AG114" s="258"/>
      <c r="AH114" s="258"/>
      <c r="AI114" s="258"/>
      <c r="AJ114" s="261"/>
      <c r="AK114" s="261"/>
      <c r="AL114" s="261"/>
      <c r="AM114" s="401"/>
      <c r="AN114" s="261"/>
      <c r="AO114" s="262"/>
    </row>
    <row r="115" spans="1:41" ht="15.75" x14ac:dyDescent="0.25">
      <c r="A115" s="186"/>
      <c r="B115" s="206"/>
      <c r="C115" s="207"/>
      <c r="D115" s="207"/>
      <c r="E115" s="207"/>
      <c r="F115" s="207"/>
      <c r="G115" s="186"/>
      <c r="H115" s="207"/>
      <c r="I115" s="207"/>
      <c r="J115" s="207"/>
      <c r="K115" s="207"/>
      <c r="L115" s="186"/>
      <c r="M115" s="207"/>
      <c r="N115" s="207"/>
      <c r="O115" s="186"/>
      <c r="P115" s="207"/>
      <c r="Q115" s="207"/>
      <c r="R115" s="186"/>
      <c r="S115" s="207"/>
      <c r="T115" s="207"/>
      <c r="U115" s="186"/>
      <c r="V115" s="207"/>
      <c r="W115" s="186"/>
      <c r="X115" s="207"/>
      <c r="Y115" s="186"/>
      <c r="Z115" s="207"/>
      <c r="AA115" s="207"/>
      <c r="AB115" s="186"/>
      <c r="AC115" s="208"/>
      <c r="AD115" s="207"/>
      <c r="AE115" s="207"/>
      <c r="AF115" s="278"/>
      <c r="AG115" s="278"/>
      <c r="AH115" s="278"/>
      <c r="AI115" s="207"/>
      <c r="AJ115" s="210"/>
      <c r="AK115" s="210"/>
      <c r="AL115" s="210"/>
      <c r="AM115" s="222"/>
      <c r="AN115" s="210"/>
      <c r="AO115" s="211"/>
    </row>
    <row r="116" spans="1:41" x14ac:dyDescent="0.25">
      <c r="A116" s="186"/>
      <c r="B116" s="206"/>
      <c r="C116" s="207"/>
      <c r="D116" s="207"/>
      <c r="E116" s="207"/>
      <c r="F116" s="207"/>
      <c r="G116" s="186"/>
      <c r="H116" s="207"/>
      <c r="I116" s="207"/>
      <c r="J116" s="207"/>
      <c r="K116" s="207"/>
      <c r="L116" s="186"/>
      <c r="M116" s="207"/>
      <c r="N116" s="207"/>
      <c r="O116" s="186"/>
      <c r="P116" s="207"/>
      <c r="Q116" s="207"/>
      <c r="R116" s="186"/>
      <c r="S116" s="207"/>
      <c r="T116" s="207"/>
      <c r="U116" s="186"/>
      <c r="V116" s="207"/>
      <c r="W116" s="186"/>
      <c r="X116" s="207"/>
      <c r="Y116" s="186"/>
      <c r="Z116" s="207"/>
      <c r="AA116" s="207"/>
      <c r="AB116" s="186"/>
      <c r="AC116" s="208"/>
      <c r="AD116" s="207"/>
      <c r="AE116" s="207"/>
      <c r="AF116" s="207"/>
      <c r="AG116" s="207"/>
      <c r="AH116" s="207"/>
      <c r="AI116" s="207"/>
      <c r="AJ116" s="210"/>
      <c r="AK116" s="210"/>
      <c r="AL116" s="210"/>
      <c r="AM116" s="222"/>
      <c r="AN116" s="210"/>
      <c r="AO116" s="211"/>
    </row>
    <row r="117" spans="1:41" ht="15" customHeight="1" x14ac:dyDescent="0.25">
      <c r="A117" s="186"/>
      <c r="B117" s="206"/>
      <c r="C117" s="207"/>
      <c r="D117" s="207"/>
      <c r="E117" s="207"/>
      <c r="F117" s="207"/>
      <c r="G117" s="186"/>
      <c r="H117" s="207"/>
      <c r="I117" s="720" t="s">
        <v>644</v>
      </c>
      <c r="J117" s="207"/>
      <c r="K117" s="720" t="s">
        <v>637</v>
      </c>
      <c r="L117" s="739"/>
      <c r="M117" s="739"/>
      <c r="N117" s="207"/>
      <c r="O117" s="186"/>
      <c r="P117" s="642" t="s">
        <v>382</v>
      </c>
      <c r="Q117" s="642"/>
      <c r="R117" s="283"/>
      <c r="S117" s="642" t="s">
        <v>234</v>
      </c>
      <c r="T117" s="642"/>
      <c r="U117" s="283"/>
      <c r="V117" s="720" t="s">
        <v>241</v>
      </c>
      <c r="W117" s="739"/>
      <c r="X117" s="721"/>
      <c r="Y117" s="283"/>
      <c r="Z117" s="642" t="s">
        <v>269</v>
      </c>
      <c r="AA117" s="642"/>
      <c r="AB117" s="272"/>
      <c r="AC117" s="642" t="s">
        <v>383</v>
      </c>
      <c r="AD117" s="642"/>
      <c r="AE117" s="207"/>
      <c r="AF117" s="219"/>
      <c r="AG117" s="219"/>
      <c r="AH117" s="810" t="s">
        <v>385</v>
      </c>
      <c r="AI117" s="810"/>
      <c r="AJ117" s="810"/>
      <c r="AK117" s="810"/>
      <c r="AL117" s="810"/>
      <c r="AM117" s="284"/>
      <c r="AN117" s="284"/>
      <c r="AO117" s="211"/>
    </row>
    <row r="118" spans="1:41" ht="35.1" customHeight="1" x14ac:dyDescent="0.25">
      <c r="A118" s="186"/>
      <c r="B118" s="206"/>
      <c r="C118" s="207"/>
      <c r="D118" s="207"/>
      <c r="E118" s="207"/>
      <c r="F118" s="207"/>
      <c r="G118" s="186"/>
      <c r="H118" s="207"/>
      <c r="I118" s="722"/>
      <c r="J118" s="207"/>
      <c r="K118" s="722"/>
      <c r="L118" s="740"/>
      <c r="M118" s="740"/>
      <c r="N118" s="207"/>
      <c r="O118" s="186"/>
      <c r="P118" s="642"/>
      <c r="Q118" s="642"/>
      <c r="R118" s="283"/>
      <c r="S118" s="642"/>
      <c r="T118" s="642"/>
      <c r="U118" s="283"/>
      <c r="V118" s="722"/>
      <c r="W118" s="740"/>
      <c r="X118" s="723"/>
      <c r="Y118" s="283"/>
      <c r="Z118" s="642"/>
      <c r="AA118" s="642"/>
      <c r="AB118" s="272"/>
      <c r="AC118" s="642"/>
      <c r="AD118" s="642"/>
      <c r="AE118" s="207"/>
      <c r="AF118" s="219"/>
      <c r="AG118" s="219"/>
      <c r="AH118" s="810"/>
      <c r="AI118" s="810"/>
      <c r="AJ118" s="810"/>
      <c r="AK118" s="810"/>
      <c r="AL118" s="810"/>
      <c r="AM118" s="284"/>
      <c r="AN118" s="284"/>
      <c r="AO118" s="211"/>
    </row>
    <row r="119" spans="1:41" ht="5.0999999999999996" customHeight="1" x14ac:dyDescent="0.25">
      <c r="A119" s="186"/>
      <c r="B119" s="206"/>
      <c r="C119" s="207"/>
      <c r="D119" s="207"/>
      <c r="E119" s="207"/>
      <c r="F119" s="207"/>
      <c r="G119" s="186"/>
      <c r="H119" s="207"/>
      <c r="I119" s="207"/>
      <c r="J119" s="207"/>
      <c r="K119" s="207"/>
      <c r="L119" s="186"/>
      <c r="M119" s="207"/>
      <c r="N119" s="207"/>
      <c r="O119" s="186"/>
      <c r="P119" s="233"/>
      <c r="Q119" s="233"/>
      <c r="R119" s="272"/>
      <c r="S119" s="233"/>
      <c r="T119" s="233"/>
      <c r="U119" s="272"/>
      <c r="V119" s="233"/>
      <c r="W119" s="272"/>
      <c r="X119" s="233"/>
      <c r="Y119" s="272"/>
      <c r="Z119" s="233"/>
      <c r="AA119" s="233"/>
      <c r="AB119" s="272"/>
      <c r="AC119" s="213"/>
      <c r="AD119" s="221"/>
      <c r="AE119" s="207"/>
      <c r="AF119" s="219"/>
      <c r="AG119" s="219"/>
      <c r="AH119" s="285"/>
      <c r="AI119" s="285"/>
      <c r="AJ119" s="285"/>
      <c r="AK119" s="207"/>
      <c r="AL119" s="210"/>
      <c r="AM119" s="219"/>
      <c r="AN119" s="219"/>
      <c r="AO119" s="211"/>
    </row>
    <row r="120" spans="1:41" ht="50.1" customHeight="1" x14ac:dyDescent="0.25">
      <c r="A120" s="186"/>
      <c r="B120" s="206"/>
      <c r="C120" s="793" t="s">
        <v>381</v>
      </c>
      <c r="D120" s="793"/>
      <c r="E120" s="793"/>
      <c r="F120" s="793"/>
      <c r="G120" s="272"/>
      <c r="H120" s="1015" t="s">
        <v>32</v>
      </c>
      <c r="I120" s="1052">
        <v>7200</v>
      </c>
      <c r="J120" s="494"/>
      <c r="K120" s="1048" t="s">
        <v>647</v>
      </c>
      <c r="L120" s="1049"/>
      <c r="M120" s="1049"/>
      <c r="N120" s="357"/>
      <c r="O120" s="224"/>
      <c r="P120" s="747">
        <v>8</v>
      </c>
      <c r="Q120" s="748"/>
      <c r="R120" s="96"/>
      <c r="S120" s="785"/>
      <c r="T120" s="786"/>
      <c r="U120" s="126"/>
      <c r="V120" s="1045">
        <f>S120*P120</f>
        <v>0</v>
      </c>
      <c r="W120" s="1046"/>
      <c r="X120" s="1047"/>
      <c r="Y120" s="126"/>
      <c r="Z120" s="754"/>
      <c r="AA120" s="755"/>
      <c r="AB120" s="126"/>
      <c r="AC120" s="754"/>
      <c r="AD120" s="792"/>
      <c r="AE120" s="207"/>
      <c r="AF120" s="286"/>
      <c r="AG120" s="286"/>
      <c r="AH120" s="495"/>
      <c r="AI120" s="320"/>
      <c r="AJ120" s="813" t="s">
        <v>162</v>
      </c>
      <c r="AK120" s="813"/>
      <c r="AL120" s="813"/>
      <c r="AM120" s="268"/>
      <c r="AN120" s="268"/>
      <c r="AO120" s="211"/>
    </row>
    <row r="121" spans="1:41" ht="50.1" customHeight="1" x14ac:dyDescent="0.25">
      <c r="A121" s="186"/>
      <c r="B121" s="206"/>
      <c r="C121" s="793"/>
      <c r="D121" s="793"/>
      <c r="E121" s="793"/>
      <c r="F121" s="793"/>
      <c r="G121" s="272"/>
      <c r="H121" s="795"/>
      <c r="I121" s="1053"/>
      <c r="J121" s="496"/>
      <c r="K121" s="964" t="s">
        <v>641</v>
      </c>
      <c r="L121" s="965"/>
      <c r="M121" s="965"/>
      <c r="N121" s="367"/>
      <c r="O121" s="272"/>
      <c r="P121" s="1056">
        <v>16</v>
      </c>
      <c r="Q121" s="1057"/>
      <c r="R121" s="96"/>
      <c r="S121" s="1058"/>
      <c r="T121" s="1059"/>
      <c r="U121" s="126"/>
      <c r="V121" s="1045">
        <f>S121*P121</f>
        <v>0</v>
      </c>
      <c r="W121" s="1046"/>
      <c r="X121" s="1047"/>
      <c r="Y121" s="126"/>
      <c r="Z121" s="102" t="str">
        <f>IFERROR(V120/V121,"")</f>
        <v/>
      </c>
      <c r="AA121" s="97" t="s">
        <v>379</v>
      </c>
      <c r="AB121" s="236"/>
      <c r="AC121" s="99">
        <f>V120-V121</f>
        <v>0</v>
      </c>
      <c r="AD121" s="98" t="s">
        <v>384</v>
      </c>
      <c r="AE121" s="207"/>
      <c r="AF121" s="286"/>
      <c r="AG121" s="286"/>
      <c r="AH121" s="369" t="s">
        <v>8</v>
      </c>
      <c r="AI121" s="320"/>
      <c r="AJ121" s="939">
        <f>8*F20</f>
        <v>2675.2</v>
      </c>
      <c r="AK121" s="940"/>
      <c r="AL121" s="941"/>
      <c r="AM121" s="268"/>
      <c r="AN121" s="268"/>
      <c r="AO121" s="211"/>
    </row>
    <row r="122" spans="1:41" ht="50.1" customHeight="1" x14ac:dyDescent="0.25">
      <c r="A122" s="186"/>
      <c r="B122" s="206"/>
      <c r="C122" s="793"/>
      <c r="D122" s="793"/>
      <c r="E122" s="793"/>
      <c r="F122" s="793"/>
      <c r="G122" s="272"/>
      <c r="H122" s="1055"/>
      <c r="I122" s="1054"/>
      <c r="J122" s="497"/>
      <c r="K122" s="1050" t="s">
        <v>648</v>
      </c>
      <c r="L122" s="1051"/>
      <c r="M122" s="1051"/>
      <c r="N122" s="361"/>
      <c r="O122" s="362"/>
      <c r="P122" s="778">
        <v>8</v>
      </c>
      <c r="Q122" s="779"/>
      <c r="R122" s="96"/>
      <c r="S122" s="788"/>
      <c r="T122" s="789"/>
      <c r="U122" s="126"/>
      <c r="V122" s="1042">
        <f>S122*P122</f>
        <v>0</v>
      </c>
      <c r="W122" s="1043"/>
      <c r="X122" s="1044"/>
      <c r="Y122" s="126"/>
      <c r="Z122" s="102" t="str">
        <f>IFERROR(V120/V122,"")</f>
        <v/>
      </c>
      <c r="AA122" s="97" t="s">
        <v>653</v>
      </c>
      <c r="AB122" s="236"/>
      <c r="AC122" s="99">
        <f>V120-V122</f>
        <v>0</v>
      </c>
      <c r="AD122" s="98" t="s">
        <v>654</v>
      </c>
      <c r="AE122" s="207"/>
      <c r="AF122" s="338"/>
      <c r="AG122" s="338"/>
      <c r="AH122" s="369" t="s">
        <v>664</v>
      </c>
      <c r="AI122" s="320"/>
      <c r="AJ122" s="939">
        <f>16*M19</f>
        <v>2189.12</v>
      </c>
      <c r="AK122" s="940"/>
      <c r="AL122" s="941"/>
      <c r="AM122" s="290"/>
      <c r="AN122" s="290"/>
      <c r="AO122" s="211"/>
    </row>
    <row r="123" spans="1:41" ht="50.1" customHeight="1" x14ac:dyDescent="0.25">
      <c r="A123" s="186"/>
      <c r="B123" s="206"/>
      <c r="C123" s="271"/>
      <c r="D123" s="271"/>
      <c r="E123" s="271"/>
      <c r="F123" s="271"/>
      <c r="G123" s="271"/>
      <c r="H123" s="271"/>
      <c r="I123" s="271"/>
      <c r="J123" s="271"/>
      <c r="K123" s="799"/>
      <c r="L123" s="799"/>
      <c r="M123" s="799"/>
      <c r="N123" s="799"/>
      <c r="O123" s="272"/>
      <c r="P123" s="685"/>
      <c r="Q123" s="685"/>
      <c r="R123" s="126"/>
      <c r="S123" s="685"/>
      <c r="T123" s="685"/>
      <c r="U123" s="126"/>
      <c r="V123" s="685"/>
      <c r="W123" s="685"/>
      <c r="X123" s="685"/>
      <c r="Y123" s="126"/>
      <c r="Z123" s="196"/>
      <c r="AA123" s="196"/>
      <c r="AB123" s="196"/>
      <c r="AC123" s="800"/>
      <c r="AD123" s="800"/>
      <c r="AE123" s="207"/>
      <c r="AF123" s="338"/>
      <c r="AG123" s="338"/>
      <c r="AH123" s="369" t="s">
        <v>665</v>
      </c>
      <c r="AI123" s="320"/>
      <c r="AJ123" s="939">
        <f>8*S20</f>
        <v>2150.8000000000002</v>
      </c>
      <c r="AK123" s="940"/>
      <c r="AL123" s="941"/>
      <c r="AM123" s="285"/>
      <c r="AN123" s="285"/>
      <c r="AO123" s="211"/>
    </row>
    <row r="124" spans="1:41" ht="50.1" customHeight="1" x14ac:dyDescent="0.25">
      <c r="A124" s="186"/>
      <c r="B124" s="206"/>
      <c r="C124" s="271"/>
      <c r="D124" s="271"/>
      <c r="E124" s="271"/>
      <c r="F124" s="271"/>
      <c r="G124" s="271"/>
      <c r="H124" s="271"/>
      <c r="I124" s="271"/>
      <c r="J124" s="271"/>
      <c r="K124" s="799"/>
      <c r="L124" s="799"/>
      <c r="M124" s="799"/>
      <c r="N124" s="799"/>
      <c r="O124" s="272"/>
      <c r="P124" s="685"/>
      <c r="Q124" s="685"/>
      <c r="R124" s="126"/>
      <c r="S124" s="685"/>
      <c r="T124" s="685"/>
      <c r="U124" s="126"/>
      <c r="V124" s="685"/>
      <c r="W124" s="685"/>
      <c r="X124" s="685"/>
      <c r="Y124" s="126"/>
      <c r="Z124" s="236"/>
      <c r="AA124" s="236"/>
      <c r="AB124" s="236"/>
      <c r="AC124" s="802"/>
      <c r="AD124" s="802"/>
      <c r="AE124" s="207"/>
      <c r="AF124" s="340"/>
      <c r="AG124" s="340"/>
      <c r="AH124" s="498" t="s">
        <v>657</v>
      </c>
      <c r="AI124" s="437"/>
      <c r="AJ124" s="945">
        <f>AJ121-AJ122</f>
        <v>486.07999999999993</v>
      </c>
      <c r="AK124" s="945"/>
      <c r="AL124" s="945"/>
      <c r="AM124" s="269"/>
      <c r="AN124" s="269"/>
      <c r="AO124" s="211"/>
    </row>
    <row r="125" spans="1:41" ht="50.1" customHeight="1" x14ac:dyDescent="0.25">
      <c r="A125" s="186"/>
      <c r="B125" s="206"/>
      <c r="C125" s="271"/>
      <c r="D125" s="271"/>
      <c r="E125" s="271"/>
      <c r="F125" s="271"/>
      <c r="G125" s="271"/>
      <c r="H125" s="271"/>
      <c r="I125" s="271"/>
      <c r="J125" s="271"/>
      <c r="K125" s="272"/>
      <c r="L125" s="272"/>
      <c r="M125" s="272"/>
      <c r="N125" s="272"/>
      <c r="O125" s="272"/>
      <c r="P125" s="126"/>
      <c r="Q125" s="126"/>
      <c r="R125" s="126"/>
      <c r="S125" s="126"/>
      <c r="T125" s="126"/>
      <c r="U125" s="126"/>
      <c r="V125" s="126"/>
      <c r="W125" s="126"/>
      <c r="X125" s="126"/>
      <c r="Y125" s="126"/>
      <c r="Z125" s="236"/>
      <c r="AA125" s="236"/>
      <c r="AB125" s="236"/>
      <c r="AC125" s="292"/>
      <c r="AD125" s="802"/>
      <c r="AE125" s="802"/>
      <c r="AF125" s="340"/>
      <c r="AG125" s="340"/>
      <c r="AH125" s="498" t="s">
        <v>658</v>
      </c>
      <c r="AI125" s="437"/>
      <c r="AJ125" s="942">
        <f>AJ121-AJ123</f>
        <v>524.39999999999964</v>
      </c>
      <c r="AK125" s="942"/>
      <c r="AL125" s="942"/>
      <c r="AM125" s="269"/>
      <c r="AN125" s="269"/>
      <c r="AO125" s="211"/>
    </row>
    <row r="126" spans="1:41" ht="15" customHeight="1" x14ac:dyDescent="0.25">
      <c r="A126" s="186"/>
      <c r="B126" s="206"/>
      <c r="C126" s="233"/>
      <c r="D126" s="233"/>
      <c r="E126" s="233"/>
      <c r="F126" s="233"/>
      <c r="G126" s="272"/>
      <c r="H126" s="233"/>
      <c r="I126" s="233"/>
      <c r="J126" s="233"/>
      <c r="K126" s="233"/>
      <c r="L126" s="272"/>
      <c r="M126" s="233"/>
      <c r="N126" s="233"/>
      <c r="O126" s="272"/>
      <c r="P126" s="184"/>
      <c r="Q126" s="184"/>
      <c r="R126" s="126"/>
      <c r="S126" s="184"/>
      <c r="T126" s="184"/>
      <c r="U126" s="126"/>
      <c r="V126" s="184"/>
      <c r="W126" s="126"/>
      <c r="X126" s="184"/>
      <c r="Y126" s="126"/>
      <c r="Z126" s="241"/>
      <c r="AA126" s="241"/>
      <c r="AB126" s="236"/>
      <c r="AC126" s="242"/>
      <c r="AD126" s="243"/>
      <c r="AE126" s="207"/>
      <c r="AF126" s="184"/>
      <c r="AG126" s="184"/>
      <c r="AH126" s="184"/>
      <c r="AI126" s="207"/>
      <c r="AJ126" s="210"/>
      <c r="AK126" s="210"/>
      <c r="AL126" s="210"/>
      <c r="AM126" s="222"/>
      <c r="AN126" s="210"/>
      <c r="AO126" s="211"/>
    </row>
    <row r="127" spans="1:41" ht="15.75" thickBot="1" x14ac:dyDescent="0.3">
      <c r="A127" s="186"/>
      <c r="B127" s="274"/>
      <c r="C127" s="246"/>
      <c r="D127" s="246"/>
      <c r="E127" s="246"/>
      <c r="F127" s="246"/>
      <c r="G127" s="246"/>
      <c r="H127" s="246"/>
      <c r="I127" s="246"/>
      <c r="J127" s="246"/>
      <c r="K127" s="246"/>
      <c r="L127" s="246"/>
      <c r="M127" s="246"/>
      <c r="N127" s="246"/>
      <c r="O127" s="246"/>
      <c r="P127" s="84"/>
      <c r="Q127" s="84"/>
      <c r="R127" s="84"/>
      <c r="S127" s="84"/>
      <c r="T127" s="84"/>
      <c r="U127" s="84"/>
      <c r="V127" s="84"/>
      <c r="W127" s="84"/>
      <c r="X127" s="84"/>
      <c r="Y127" s="84"/>
      <c r="Z127" s="248"/>
      <c r="AA127" s="248"/>
      <c r="AB127" s="248"/>
      <c r="AC127" s="275"/>
      <c r="AD127" s="276"/>
      <c r="AE127" s="277"/>
      <c r="AF127" s="84"/>
      <c r="AG127" s="84"/>
      <c r="AH127" s="84"/>
      <c r="AI127" s="277"/>
      <c r="AJ127" s="252"/>
      <c r="AK127" s="252"/>
      <c r="AL127" s="252"/>
      <c r="AM127" s="414"/>
      <c r="AN127" s="252"/>
      <c r="AO127" s="253"/>
    </row>
    <row r="128" spans="1:41" ht="15" customHeight="1" x14ac:dyDescent="0.25">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282"/>
      <c r="AD128" s="186"/>
      <c r="AE128" s="186"/>
      <c r="AF128" s="126"/>
      <c r="AG128" s="126"/>
      <c r="AH128" s="126"/>
      <c r="AI128" s="186"/>
    </row>
    <row r="129" spans="1:43" x14ac:dyDescent="0.2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282"/>
      <c r="AD129" s="186"/>
      <c r="AE129" s="186"/>
      <c r="AF129" s="126"/>
      <c r="AG129" s="126"/>
      <c r="AH129" s="126"/>
      <c r="AI129" s="186"/>
    </row>
    <row r="130" spans="1:43" x14ac:dyDescent="0.25">
      <c r="A130" s="186"/>
      <c r="B130" s="186"/>
      <c r="C130" s="186"/>
      <c r="D130" s="186"/>
      <c r="E130" s="186"/>
      <c r="F130" s="186"/>
      <c r="G130" s="186"/>
      <c r="H130" s="186"/>
      <c r="I130" s="186"/>
      <c r="J130" s="186"/>
      <c r="K130" s="186"/>
      <c r="L130" s="186"/>
      <c r="M130" s="186"/>
      <c r="N130" s="186"/>
      <c r="O130" s="186"/>
      <c r="P130" s="271"/>
      <c r="Q130" s="271"/>
      <c r="R130" s="271"/>
      <c r="S130" s="271"/>
      <c r="T130" s="271"/>
      <c r="U130" s="271"/>
      <c r="V130" s="271"/>
      <c r="W130" s="271"/>
      <c r="X130" s="271"/>
      <c r="Y130" s="271"/>
      <c r="Z130" s="271"/>
      <c r="AA130" s="271"/>
      <c r="AB130" s="271"/>
      <c r="AC130" s="263"/>
      <c r="AD130" s="286"/>
      <c r="AE130" s="186"/>
      <c r="AF130" s="126"/>
      <c r="AG130" s="126"/>
      <c r="AH130" s="126"/>
      <c r="AI130" s="186"/>
    </row>
    <row r="131" spans="1:43" ht="24.95" customHeight="1" x14ac:dyDescent="0.25">
      <c r="A131" s="186"/>
      <c r="B131" s="1060"/>
      <c r="C131" s="1060"/>
      <c r="D131" s="1060"/>
      <c r="E131" s="1060"/>
      <c r="F131" s="1060"/>
      <c r="G131" s="1060"/>
      <c r="H131" s="1060"/>
      <c r="I131" s="1060"/>
      <c r="J131" s="1060"/>
      <c r="K131" s="1060"/>
      <c r="L131" s="1060"/>
      <c r="M131" s="1060"/>
      <c r="N131" s="1060"/>
      <c r="O131" s="278"/>
      <c r="P131" s="280"/>
      <c r="Q131" s="280"/>
      <c r="R131" s="280"/>
      <c r="S131" s="281"/>
      <c r="T131" s="281"/>
      <c r="U131" s="281"/>
      <c r="V131" s="186"/>
      <c r="W131" s="186"/>
      <c r="X131" s="186"/>
      <c r="Y131" s="186"/>
      <c r="Z131" s="186"/>
      <c r="AA131" s="186"/>
      <c r="AB131" s="186"/>
      <c r="AC131" s="282"/>
      <c r="AD131" s="186"/>
      <c r="AE131" s="186"/>
      <c r="AF131" s="186"/>
      <c r="AG131" s="186"/>
      <c r="AH131" s="186"/>
      <c r="AI131" s="186"/>
      <c r="AJ131" s="222"/>
      <c r="AK131" s="222"/>
      <c r="AL131" s="222"/>
      <c r="AM131" s="222"/>
      <c r="AN131" s="222"/>
      <c r="AO131" s="222"/>
      <c r="AP131" s="222"/>
      <c r="AQ131" s="222"/>
    </row>
    <row r="132" spans="1:43" ht="15.75" x14ac:dyDescent="0.25">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282"/>
      <c r="AD132" s="186"/>
      <c r="AE132" s="186"/>
      <c r="AF132" s="278"/>
      <c r="AG132" s="278"/>
      <c r="AH132" s="278"/>
      <c r="AI132" s="186"/>
      <c r="AJ132" s="222"/>
      <c r="AK132" s="222"/>
      <c r="AL132" s="222"/>
      <c r="AM132" s="222"/>
      <c r="AN132" s="222"/>
      <c r="AO132" s="222"/>
      <c r="AP132" s="222"/>
      <c r="AQ132" s="222"/>
    </row>
    <row r="133" spans="1:43" x14ac:dyDescent="0.25">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282"/>
      <c r="AD133" s="186"/>
      <c r="AE133" s="186"/>
      <c r="AF133" s="186"/>
      <c r="AG133" s="186"/>
      <c r="AH133" s="186"/>
      <c r="AI133" s="186"/>
      <c r="AJ133" s="222"/>
      <c r="AK133" s="222"/>
      <c r="AL133" s="222"/>
      <c r="AM133" s="222"/>
      <c r="AN133" s="222"/>
      <c r="AO133" s="222"/>
      <c r="AP133" s="222"/>
      <c r="AQ133" s="222"/>
    </row>
    <row r="134" spans="1:43" ht="15" customHeight="1" x14ac:dyDescent="0.25">
      <c r="A134" s="186"/>
      <c r="B134" s="186"/>
      <c r="C134" s="186"/>
      <c r="D134" s="186"/>
      <c r="E134" s="186"/>
      <c r="F134" s="186"/>
      <c r="G134" s="186"/>
      <c r="H134" s="186"/>
      <c r="I134" s="186"/>
      <c r="J134" s="186"/>
      <c r="K134" s="186"/>
      <c r="L134" s="186"/>
      <c r="M134" s="186"/>
      <c r="N134" s="186"/>
      <c r="O134" s="186"/>
      <c r="P134" s="1061"/>
      <c r="Q134" s="1061"/>
      <c r="R134" s="283"/>
      <c r="S134" s="1061"/>
      <c r="T134" s="1061"/>
      <c r="U134" s="283"/>
      <c r="V134" s="1061"/>
      <c r="W134" s="1061"/>
      <c r="X134" s="1061"/>
      <c r="Y134" s="283"/>
      <c r="Z134" s="1061"/>
      <c r="AA134" s="1061"/>
      <c r="AB134" s="272"/>
      <c r="AC134" s="1061"/>
      <c r="AD134" s="1061"/>
      <c r="AE134" s="186"/>
      <c r="AF134" s="1062"/>
      <c r="AG134" s="1062"/>
      <c r="AH134" s="1062"/>
      <c r="AI134" s="1062"/>
      <c r="AJ134" s="1062"/>
      <c r="AK134" s="1062"/>
      <c r="AL134" s="1062"/>
      <c r="AM134" s="284"/>
      <c r="AN134" s="284"/>
      <c r="AO134" s="222"/>
      <c r="AP134" s="222"/>
      <c r="AQ134" s="222"/>
    </row>
    <row r="135" spans="1:43" ht="35.1" customHeight="1" x14ac:dyDescent="0.25">
      <c r="A135" s="186"/>
      <c r="B135" s="186"/>
      <c r="C135" s="186"/>
      <c r="D135" s="186"/>
      <c r="E135" s="186"/>
      <c r="F135" s="186"/>
      <c r="G135" s="186"/>
      <c r="H135" s="186"/>
      <c r="I135" s="186"/>
      <c r="J135" s="186"/>
      <c r="K135" s="186"/>
      <c r="L135" s="186"/>
      <c r="M135" s="186"/>
      <c r="N135" s="186"/>
      <c r="O135" s="186"/>
      <c r="P135" s="1061"/>
      <c r="Q135" s="1061"/>
      <c r="R135" s="283"/>
      <c r="S135" s="1061"/>
      <c r="T135" s="1061"/>
      <c r="U135" s="283"/>
      <c r="V135" s="1061"/>
      <c r="W135" s="1061"/>
      <c r="X135" s="1061"/>
      <c r="Y135" s="283"/>
      <c r="Z135" s="1061"/>
      <c r="AA135" s="1061"/>
      <c r="AB135" s="272"/>
      <c r="AC135" s="1061"/>
      <c r="AD135" s="1061"/>
      <c r="AE135" s="186"/>
      <c r="AF135" s="1062"/>
      <c r="AG135" s="1062"/>
      <c r="AH135" s="1062"/>
      <c r="AI135" s="1062"/>
      <c r="AJ135" s="1062"/>
      <c r="AK135" s="1062"/>
      <c r="AL135" s="1062"/>
      <c r="AM135" s="284"/>
      <c r="AN135" s="284"/>
      <c r="AO135" s="222"/>
      <c r="AP135" s="222"/>
      <c r="AQ135" s="222"/>
    </row>
    <row r="136" spans="1:43" ht="3.95" customHeight="1" x14ac:dyDescent="0.25">
      <c r="B136" s="186"/>
      <c r="C136" s="186"/>
      <c r="D136" s="186"/>
      <c r="E136" s="186"/>
      <c r="F136" s="186"/>
      <c r="G136" s="186"/>
      <c r="H136" s="186"/>
      <c r="I136" s="186"/>
      <c r="J136" s="186"/>
      <c r="K136" s="186"/>
      <c r="L136" s="186"/>
      <c r="M136" s="186"/>
      <c r="N136" s="186"/>
      <c r="O136" s="186"/>
      <c r="P136" s="272"/>
      <c r="Q136" s="272"/>
      <c r="R136" s="272"/>
      <c r="S136" s="272"/>
      <c r="T136" s="272"/>
      <c r="U136" s="272"/>
      <c r="V136" s="272"/>
      <c r="W136" s="272"/>
      <c r="X136" s="272"/>
      <c r="Y136" s="272"/>
      <c r="Z136" s="272"/>
      <c r="AA136" s="272"/>
      <c r="AB136" s="272"/>
      <c r="AC136" s="263"/>
      <c r="AD136" s="288"/>
      <c r="AE136" s="186"/>
      <c r="AF136" s="219"/>
      <c r="AG136" s="219"/>
      <c r="AH136" s="219"/>
      <c r="AI136" s="219"/>
      <c r="AJ136" s="219"/>
      <c r="AK136" s="219"/>
      <c r="AL136" s="219"/>
      <c r="AM136" s="219"/>
      <c r="AN136" s="219"/>
      <c r="AO136" s="222"/>
      <c r="AP136" s="222"/>
      <c r="AQ136" s="222"/>
    </row>
    <row r="137" spans="1:43" ht="50.1" customHeight="1" x14ac:dyDescent="0.25">
      <c r="B137" s="186"/>
      <c r="C137" s="799"/>
      <c r="D137" s="799"/>
      <c r="E137" s="799"/>
      <c r="F137" s="799"/>
      <c r="G137" s="272"/>
      <c r="H137" s="799"/>
      <c r="I137" s="799"/>
      <c r="J137" s="799"/>
      <c r="K137" s="799"/>
      <c r="L137" s="799"/>
      <c r="M137" s="799"/>
      <c r="N137" s="799"/>
      <c r="O137" s="272"/>
      <c r="P137" s="685"/>
      <c r="Q137" s="685"/>
      <c r="R137" s="126"/>
      <c r="S137" s="1063"/>
      <c r="T137" s="1063"/>
      <c r="U137" s="126"/>
      <c r="V137" s="1063"/>
      <c r="W137" s="1063"/>
      <c r="X137" s="1063"/>
      <c r="Y137" s="126"/>
      <c r="Z137" s="685"/>
      <c r="AA137" s="685"/>
      <c r="AB137" s="126"/>
      <c r="AC137" s="685"/>
      <c r="AD137" s="685"/>
      <c r="AE137" s="186"/>
      <c r="AF137" s="702"/>
      <c r="AG137" s="702"/>
      <c r="AH137" s="702"/>
      <c r="AI137" s="499"/>
      <c r="AJ137" s="954"/>
      <c r="AK137" s="954"/>
      <c r="AL137" s="954"/>
      <c r="AM137" s="268"/>
      <c r="AN137" s="268"/>
      <c r="AO137" s="222"/>
      <c r="AP137" s="222"/>
      <c r="AQ137" s="222"/>
    </row>
    <row r="138" spans="1:43" ht="50.1" customHeight="1" x14ac:dyDescent="0.25">
      <c r="B138" s="186"/>
      <c r="C138" s="799"/>
      <c r="D138" s="799"/>
      <c r="E138" s="799"/>
      <c r="F138" s="799"/>
      <c r="G138" s="272"/>
      <c r="H138" s="799"/>
      <c r="I138" s="799"/>
      <c r="J138" s="799"/>
      <c r="K138" s="799"/>
      <c r="L138" s="799"/>
      <c r="M138" s="799"/>
      <c r="N138" s="799"/>
      <c r="O138" s="272"/>
      <c r="P138" s="685"/>
      <c r="Q138" s="685"/>
      <c r="R138" s="126"/>
      <c r="S138" s="1063"/>
      <c r="T138" s="1063"/>
      <c r="U138" s="126"/>
      <c r="V138" s="1063"/>
      <c r="W138" s="1063"/>
      <c r="X138" s="1063"/>
      <c r="Y138" s="126"/>
      <c r="Z138" s="111"/>
      <c r="AA138" s="112"/>
      <c r="AB138" s="236"/>
      <c r="AC138" s="113"/>
      <c r="AD138" s="112"/>
      <c r="AE138" s="186"/>
      <c r="AF138" s="951"/>
      <c r="AG138" s="951"/>
      <c r="AH138" s="951"/>
      <c r="AI138" s="196"/>
      <c r="AJ138" s="855"/>
      <c r="AK138" s="855"/>
      <c r="AL138" s="855"/>
      <c r="AM138" s="290"/>
      <c r="AN138" s="290"/>
      <c r="AO138" s="222"/>
      <c r="AP138" s="222"/>
      <c r="AQ138" s="222"/>
    </row>
    <row r="139" spans="1:43" ht="50.1" customHeight="1" x14ac:dyDescent="0.25">
      <c r="B139" s="186"/>
      <c r="C139" s="271"/>
      <c r="D139" s="271"/>
      <c r="E139" s="271"/>
      <c r="F139" s="271"/>
      <c r="G139" s="271"/>
      <c r="H139" s="271"/>
      <c r="I139" s="271"/>
      <c r="J139" s="271"/>
      <c r="K139" s="799"/>
      <c r="L139" s="799"/>
      <c r="M139" s="799"/>
      <c r="N139" s="799"/>
      <c r="O139" s="272"/>
      <c r="P139" s="685"/>
      <c r="Q139" s="685"/>
      <c r="R139" s="126"/>
      <c r="S139" s="685"/>
      <c r="T139" s="685"/>
      <c r="U139" s="126"/>
      <c r="V139" s="685"/>
      <c r="W139" s="685"/>
      <c r="X139" s="685"/>
      <c r="Y139" s="126"/>
      <c r="Z139" s="196"/>
      <c r="AA139" s="196"/>
      <c r="AB139" s="196"/>
      <c r="AC139" s="800"/>
      <c r="AD139" s="800"/>
      <c r="AE139" s="186"/>
      <c r="AF139" s="951"/>
      <c r="AG139" s="951"/>
      <c r="AH139" s="951"/>
      <c r="AI139" s="196"/>
      <c r="AJ139" s="1064"/>
      <c r="AK139" s="1064"/>
      <c r="AL139" s="1064"/>
      <c r="AM139" s="285"/>
      <c r="AN139" s="285"/>
      <c r="AO139" s="222"/>
      <c r="AP139" s="222"/>
      <c r="AQ139" s="222"/>
    </row>
    <row r="140" spans="1:43" ht="31.5" customHeight="1" x14ac:dyDescent="0.25">
      <c r="B140" s="186"/>
      <c r="C140" s="271"/>
      <c r="D140" s="271"/>
      <c r="E140" s="271"/>
      <c r="F140" s="271"/>
      <c r="G140" s="271"/>
      <c r="H140" s="271"/>
      <c r="I140" s="271"/>
      <c r="J140" s="271"/>
      <c r="K140" s="799"/>
      <c r="L140" s="799"/>
      <c r="M140" s="799"/>
      <c r="N140" s="799"/>
      <c r="O140" s="272"/>
      <c r="P140" s="685"/>
      <c r="Q140" s="685"/>
      <c r="R140" s="126"/>
      <c r="S140" s="685"/>
      <c r="T140" s="685"/>
      <c r="U140" s="126"/>
      <c r="V140" s="685"/>
      <c r="W140" s="685"/>
      <c r="X140" s="685"/>
      <c r="Y140" s="126"/>
      <c r="Z140" s="236"/>
      <c r="AA140" s="236"/>
      <c r="AB140" s="236"/>
      <c r="AC140" s="802"/>
      <c r="AD140" s="802"/>
      <c r="AE140" s="186"/>
      <c r="AF140" s="1065"/>
      <c r="AG140" s="1065"/>
      <c r="AH140" s="1065"/>
      <c r="AI140" s="196"/>
      <c r="AJ140" s="1065"/>
      <c r="AK140" s="1065"/>
      <c r="AL140" s="1065"/>
      <c r="AM140" s="269"/>
      <c r="AN140" s="269"/>
      <c r="AO140" s="222"/>
      <c r="AP140" s="222"/>
      <c r="AQ140" s="222"/>
    </row>
    <row r="141" spans="1:43" ht="31.5" customHeight="1" x14ac:dyDescent="0.25">
      <c r="B141" s="186"/>
      <c r="C141" s="272"/>
      <c r="D141" s="272"/>
      <c r="E141" s="272"/>
      <c r="F141" s="272"/>
      <c r="G141" s="272"/>
      <c r="H141" s="272"/>
      <c r="I141" s="272"/>
      <c r="J141" s="272"/>
      <c r="K141" s="272"/>
      <c r="L141" s="272"/>
      <c r="M141" s="272"/>
      <c r="N141" s="272"/>
      <c r="O141" s="272"/>
      <c r="P141" s="126"/>
      <c r="Q141" s="85"/>
      <c r="R141" s="85"/>
      <c r="S141" s="126"/>
      <c r="T141" s="126"/>
      <c r="U141" s="126"/>
      <c r="V141" s="126"/>
      <c r="W141" s="126"/>
      <c r="X141" s="126"/>
      <c r="Y141" s="126"/>
      <c r="Z141" s="236"/>
      <c r="AA141" s="236"/>
      <c r="AB141" s="236"/>
      <c r="AC141" s="254"/>
      <c r="AD141" s="292"/>
      <c r="AE141" s="186"/>
      <c r="AF141" s="1065"/>
      <c r="AG141" s="1065"/>
      <c r="AH141" s="1065"/>
      <c r="AI141" s="196"/>
      <c r="AJ141" s="1065"/>
      <c r="AK141" s="1065"/>
      <c r="AL141" s="1065"/>
      <c r="AM141" s="269"/>
      <c r="AN141" s="269"/>
      <c r="AO141" s="222"/>
      <c r="AP141" s="222"/>
      <c r="AQ141" s="222"/>
    </row>
    <row r="142" spans="1:43" x14ac:dyDescent="0.25">
      <c r="B142" s="186"/>
      <c r="C142" s="272"/>
      <c r="D142" s="272"/>
      <c r="E142" s="272"/>
      <c r="F142" s="272"/>
      <c r="G142" s="272"/>
      <c r="H142" s="272"/>
      <c r="I142" s="272"/>
      <c r="J142" s="272"/>
      <c r="K142" s="272"/>
      <c r="L142" s="272"/>
      <c r="M142" s="272"/>
      <c r="N142" s="272"/>
      <c r="O142" s="272"/>
      <c r="P142" s="126"/>
      <c r="Q142" s="126"/>
      <c r="R142" s="126"/>
      <c r="S142" s="126"/>
      <c r="T142" s="126"/>
      <c r="U142" s="126"/>
      <c r="V142" s="126"/>
      <c r="W142" s="126"/>
      <c r="X142" s="126"/>
      <c r="Y142" s="126"/>
      <c r="Z142" s="236"/>
      <c r="AA142" s="236"/>
      <c r="AB142" s="236"/>
      <c r="AC142" s="254"/>
      <c r="AD142" s="292"/>
      <c r="AE142" s="186"/>
      <c r="AF142" s="126"/>
      <c r="AG142" s="126"/>
      <c r="AH142" s="126"/>
      <c r="AI142" s="186"/>
      <c r="AJ142" s="222"/>
      <c r="AK142" s="222"/>
      <c r="AL142" s="222"/>
      <c r="AM142" s="222"/>
      <c r="AN142" s="222"/>
      <c r="AO142" s="222"/>
      <c r="AP142" s="222"/>
      <c r="AQ142" s="222"/>
    </row>
    <row r="143" spans="1:43" x14ac:dyDescent="0.25">
      <c r="B143" s="186"/>
      <c r="C143" s="272"/>
      <c r="D143" s="272"/>
      <c r="E143" s="272"/>
      <c r="F143" s="272"/>
      <c r="G143" s="272"/>
      <c r="H143" s="272"/>
      <c r="I143" s="272"/>
      <c r="J143" s="272"/>
      <c r="K143" s="272"/>
      <c r="L143" s="272"/>
      <c r="M143" s="272"/>
      <c r="N143" s="272"/>
      <c r="O143" s="272"/>
      <c r="P143" s="126"/>
      <c r="Q143" s="126"/>
      <c r="R143" s="126"/>
      <c r="S143" s="126"/>
      <c r="T143" s="126"/>
      <c r="U143" s="126"/>
      <c r="V143" s="126"/>
      <c r="W143" s="126"/>
      <c r="X143" s="126"/>
      <c r="Y143" s="126"/>
      <c r="Z143" s="236"/>
      <c r="AA143" s="236"/>
      <c r="AB143" s="236"/>
      <c r="AC143" s="254"/>
      <c r="AD143" s="292"/>
      <c r="AE143" s="186"/>
      <c r="AF143" s="126"/>
      <c r="AG143" s="126"/>
      <c r="AH143" s="126"/>
      <c r="AI143" s="186"/>
      <c r="AJ143" s="222"/>
      <c r="AK143" s="222"/>
      <c r="AL143" s="222"/>
      <c r="AM143" s="222"/>
      <c r="AN143" s="222"/>
      <c r="AO143" s="222"/>
      <c r="AP143" s="222"/>
      <c r="AQ143" s="222"/>
    </row>
    <row r="144" spans="1:43" x14ac:dyDescent="0.25">
      <c r="B144" s="222"/>
      <c r="C144" s="222"/>
      <c r="D144" s="222"/>
      <c r="E144" s="222"/>
      <c r="F144" s="222"/>
      <c r="H144" s="222"/>
      <c r="I144" s="222"/>
      <c r="J144" s="222"/>
      <c r="K144" s="222"/>
      <c r="M144" s="222"/>
      <c r="N144" s="222"/>
      <c r="P144" s="222"/>
      <c r="Q144" s="222"/>
      <c r="S144" s="222"/>
      <c r="T144" s="222"/>
      <c r="V144" s="222"/>
      <c r="X144" s="222"/>
      <c r="Z144" s="222"/>
      <c r="AA144" s="222"/>
      <c r="AC144" s="293"/>
      <c r="AD144" s="222"/>
      <c r="AE144" s="222"/>
      <c r="AF144" s="222"/>
      <c r="AG144" s="222"/>
      <c r="AH144" s="222"/>
      <c r="AI144" s="222"/>
      <c r="AJ144" s="222"/>
      <c r="AK144" s="222"/>
      <c r="AL144" s="222"/>
      <c r="AM144" s="222"/>
      <c r="AN144" s="222"/>
      <c r="AO144" s="222"/>
      <c r="AP144" s="222"/>
      <c r="AQ144" s="222"/>
    </row>
    <row r="145" spans="2:43" x14ac:dyDescent="0.25">
      <c r="B145" s="222"/>
      <c r="C145" s="222"/>
      <c r="D145" s="222"/>
      <c r="E145" s="222"/>
      <c r="F145" s="222"/>
      <c r="H145" s="222"/>
      <c r="I145" s="222"/>
      <c r="J145" s="222"/>
      <c r="K145" s="222"/>
      <c r="M145" s="222"/>
      <c r="N145" s="222"/>
      <c r="P145" s="222"/>
      <c r="Q145" s="222"/>
      <c r="S145" s="222"/>
      <c r="T145" s="222"/>
      <c r="V145" s="222"/>
      <c r="X145" s="222"/>
      <c r="Z145" s="222"/>
      <c r="AA145" s="222"/>
      <c r="AC145" s="293"/>
      <c r="AD145" s="222"/>
      <c r="AE145" s="222"/>
      <c r="AF145" s="222"/>
      <c r="AG145" s="222"/>
      <c r="AH145" s="222"/>
      <c r="AI145" s="222"/>
      <c r="AJ145" s="222"/>
      <c r="AK145" s="222"/>
      <c r="AL145" s="222"/>
      <c r="AM145" s="222"/>
      <c r="AN145" s="222"/>
      <c r="AO145" s="222"/>
      <c r="AP145" s="222"/>
      <c r="AQ145" s="222"/>
    </row>
    <row r="146" spans="2:43" x14ac:dyDescent="0.25">
      <c r="B146" s="222"/>
      <c r="C146" s="222"/>
      <c r="D146" s="222"/>
      <c r="E146" s="222"/>
      <c r="F146" s="222"/>
      <c r="H146" s="222"/>
      <c r="I146" s="222"/>
      <c r="J146" s="222"/>
      <c r="K146" s="222"/>
      <c r="M146" s="222"/>
      <c r="N146" s="222"/>
      <c r="P146" s="222"/>
      <c r="Q146" s="222"/>
      <c r="S146" s="222"/>
      <c r="T146" s="222"/>
      <c r="V146" s="222"/>
      <c r="X146" s="222"/>
      <c r="Z146" s="222"/>
      <c r="AA146" s="222"/>
      <c r="AC146" s="293"/>
      <c r="AD146" s="222"/>
      <c r="AE146" s="222"/>
      <c r="AF146" s="222"/>
      <c r="AG146" s="222"/>
      <c r="AH146" s="222"/>
      <c r="AI146" s="222"/>
      <c r="AJ146" s="222"/>
      <c r="AK146" s="222"/>
      <c r="AL146" s="222"/>
      <c r="AM146" s="222"/>
      <c r="AN146" s="222"/>
      <c r="AO146" s="222"/>
      <c r="AP146" s="222"/>
      <c r="AQ146" s="222"/>
    </row>
    <row r="147" spans="2:43" x14ac:dyDescent="0.25">
      <c r="B147" s="222"/>
      <c r="C147" s="222"/>
      <c r="D147" s="222"/>
      <c r="E147" s="222"/>
      <c r="F147" s="222"/>
      <c r="H147" s="222"/>
      <c r="I147" s="222"/>
      <c r="J147" s="222"/>
      <c r="K147" s="222"/>
      <c r="M147" s="222"/>
      <c r="N147" s="222"/>
      <c r="P147" s="222"/>
      <c r="Q147" s="222"/>
      <c r="S147" s="222"/>
      <c r="T147" s="222"/>
      <c r="V147" s="222"/>
      <c r="X147" s="222"/>
      <c r="Z147" s="222"/>
      <c r="AA147" s="222"/>
      <c r="AC147" s="293"/>
      <c r="AD147" s="222"/>
      <c r="AE147" s="222"/>
      <c r="AF147" s="222"/>
      <c r="AG147" s="222"/>
      <c r="AH147" s="222"/>
      <c r="AI147" s="222"/>
      <c r="AJ147" s="222"/>
      <c r="AK147" s="222"/>
      <c r="AL147" s="222"/>
      <c r="AM147" s="222"/>
      <c r="AN147" s="222"/>
      <c r="AO147" s="222"/>
      <c r="AP147" s="222"/>
      <c r="AQ147" s="222"/>
    </row>
    <row r="148" spans="2:43" x14ac:dyDescent="0.25">
      <c r="B148" s="222"/>
      <c r="C148" s="222"/>
      <c r="D148" s="222"/>
      <c r="E148" s="222"/>
      <c r="F148" s="222"/>
      <c r="H148" s="222"/>
      <c r="I148" s="222"/>
      <c r="J148" s="222"/>
      <c r="K148" s="222"/>
      <c r="M148" s="222"/>
      <c r="N148" s="222"/>
      <c r="P148" s="222"/>
      <c r="Q148" s="222"/>
      <c r="S148" s="222"/>
      <c r="T148" s="222"/>
      <c r="V148" s="222"/>
      <c r="X148" s="222"/>
      <c r="Z148" s="222"/>
      <c r="AA148" s="222"/>
      <c r="AC148" s="293"/>
      <c r="AD148" s="222"/>
      <c r="AE148" s="222"/>
      <c r="AF148" s="222"/>
      <c r="AG148" s="222"/>
      <c r="AH148" s="222"/>
      <c r="AI148" s="222"/>
      <c r="AJ148" s="222"/>
      <c r="AK148" s="222"/>
      <c r="AL148" s="222"/>
      <c r="AM148" s="222"/>
      <c r="AN148" s="222"/>
      <c r="AO148" s="222"/>
      <c r="AP148" s="222"/>
      <c r="AQ148" s="222"/>
    </row>
  </sheetData>
  <sheetProtection password="DA6F" sheet="1" objects="1" scenarios="1" selectLockedCells="1"/>
  <mergeCells count="465">
    <mergeCell ref="AH117:AL118"/>
    <mergeCell ref="AF40:AF41"/>
    <mergeCell ref="AF42:AF43"/>
    <mergeCell ref="AH42:AH43"/>
    <mergeCell ref="AH40:AH41"/>
    <mergeCell ref="AJ40:AJ41"/>
    <mergeCell ref="AJ42:AJ43"/>
    <mergeCell ref="AL40:AL41"/>
    <mergeCell ref="AL42:AL43"/>
    <mergeCell ref="AF29:AN30"/>
    <mergeCell ref="S43:T43"/>
    <mergeCell ref="AC29:AD30"/>
    <mergeCell ref="Z29:AA30"/>
    <mergeCell ref="Z40:Z41"/>
    <mergeCell ref="Z42:Z43"/>
    <mergeCell ref="AA40:AA41"/>
    <mergeCell ref="AH64:AL65"/>
    <mergeCell ref="AH90:AL91"/>
    <mergeCell ref="AN40:AN41"/>
    <mergeCell ref="AN42:AN43"/>
    <mergeCell ref="AJ139:AL139"/>
    <mergeCell ref="K140:N140"/>
    <mergeCell ref="P140:Q140"/>
    <mergeCell ref="S140:T140"/>
    <mergeCell ref="V140:X140"/>
    <mergeCell ref="AC140:AD140"/>
    <mergeCell ref="AF140:AH141"/>
    <mergeCell ref="AJ140:AL141"/>
    <mergeCell ref="K139:N139"/>
    <mergeCell ref="P139:Q139"/>
    <mergeCell ref="S139:T139"/>
    <mergeCell ref="V139:X139"/>
    <mergeCell ref="AC139:AD139"/>
    <mergeCell ref="AF139:AH139"/>
    <mergeCell ref="C137:F138"/>
    <mergeCell ref="H137:N137"/>
    <mergeCell ref="P137:Q137"/>
    <mergeCell ref="S137:T137"/>
    <mergeCell ref="V137:X137"/>
    <mergeCell ref="Z137:AA137"/>
    <mergeCell ref="AC137:AD137"/>
    <mergeCell ref="AF137:AH137"/>
    <mergeCell ref="AJ137:AL137"/>
    <mergeCell ref="H138:N138"/>
    <mergeCell ref="P138:Q138"/>
    <mergeCell ref="S138:T138"/>
    <mergeCell ref="V138:X138"/>
    <mergeCell ref="AF138:AH138"/>
    <mergeCell ref="AJ138:AL138"/>
    <mergeCell ref="B131:N131"/>
    <mergeCell ref="P134:Q135"/>
    <mergeCell ref="S134:T135"/>
    <mergeCell ref="V134:X135"/>
    <mergeCell ref="Z134:AA135"/>
    <mergeCell ref="AC134:AD135"/>
    <mergeCell ref="AJ123:AL123"/>
    <mergeCell ref="K124:N124"/>
    <mergeCell ref="P124:Q124"/>
    <mergeCell ref="S124:T124"/>
    <mergeCell ref="V124:X124"/>
    <mergeCell ref="AC124:AD124"/>
    <mergeCell ref="AJ124:AL124"/>
    <mergeCell ref="K123:N123"/>
    <mergeCell ref="P123:Q123"/>
    <mergeCell ref="S123:T123"/>
    <mergeCell ref="V123:X123"/>
    <mergeCell ref="AC123:AD123"/>
    <mergeCell ref="AF134:AL135"/>
    <mergeCell ref="AC120:AD120"/>
    <mergeCell ref="AJ120:AL120"/>
    <mergeCell ref="P122:Q122"/>
    <mergeCell ref="S122:T122"/>
    <mergeCell ref="V122:X122"/>
    <mergeCell ref="AJ122:AL122"/>
    <mergeCell ref="C120:F122"/>
    <mergeCell ref="P120:Q120"/>
    <mergeCell ref="S120:T120"/>
    <mergeCell ref="V120:X120"/>
    <mergeCell ref="Z120:AA120"/>
    <mergeCell ref="K120:M120"/>
    <mergeCell ref="K121:M121"/>
    <mergeCell ref="K122:M122"/>
    <mergeCell ref="I120:I122"/>
    <mergeCell ref="H120:H122"/>
    <mergeCell ref="P121:Q121"/>
    <mergeCell ref="S121:T121"/>
    <mergeCell ref="V121:X121"/>
    <mergeCell ref="P117:Q118"/>
    <mergeCell ref="S117:T118"/>
    <mergeCell ref="V117:X118"/>
    <mergeCell ref="Z117:AA118"/>
    <mergeCell ref="AC117:AD118"/>
    <mergeCell ref="S104:T104"/>
    <mergeCell ref="B114:N114"/>
    <mergeCell ref="P103:Q103"/>
    <mergeCell ref="S103:T103"/>
    <mergeCell ref="K103:M103"/>
    <mergeCell ref="V103:X104"/>
    <mergeCell ref="Z103:Z104"/>
    <mergeCell ref="AA103:AA104"/>
    <mergeCell ref="AC103:AC104"/>
    <mergeCell ref="AD103:AD104"/>
    <mergeCell ref="K104:M104"/>
    <mergeCell ref="S98:T98"/>
    <mergeCell ref="C93:F104"/>
    <mergeCell ref="H93:H98"/>
    <mergeCell ref="P93:Q93"/>
    <mergeCell ref="S93:T93"/>
    <mergeCell ref="Z97:Z98"/>
    <mergeCell ref="AA97:AA98"/>
    <mergeCell ref="AC97:AC98"/>
    <mergeCell ref="AD97:AD98"/>
    <mergeCell ref="K98:M98"/>
    <mergeCell ref="H99:H104"/>
    <mergeCell ref="I99:I104"/>
    <mergeCell ref="K99:M99"/>
    <mergeCell ref="P99:Q99"/>
    <mergeCell ref="S99:T99"/>
    <mergeCell ref="V99:X100"/>
    <mergeCell ref="Z99:AA100"/>
    <mergeCell ref="P90:Q91"/>
    <mergeCell ref="S90:T91"/>
    <mergeCell ref="V90:X91"/>
    <mergeCell ref="Z90:AA91"/>
    <mergeCell ref="AC90:AD91"/>
    <mergeCell ref="K77:N77"/>
    <mergeCell ref="S77:T77"/>
    <mergeCell ref="B87:N87"/>
    <mergeCell ref="H74:H77"/>
    <mergeCell ref="S74:T74"/>
    <mergeCell ref="I73:I77"/>
    <mergeCell ref="K73:M73"/>
    <mergeCell ref="P73:Q73"/>
    <mergeCell ref="S73:T73"/>
    <mergeCell ref="V73:X74"/>
    <mergeCell ref="Z73:AA74"/>
    <mergeCell ref="AC73:AD74"/>
    <mergeCell ref="C67:F77"/>
    <mergeCell ref="H67:H72"/>
    <mergeCell ref="P67:Q67"/>
    <mergeCell ref="S67:T67"/>
    <mergeCell ref="I67:I72"/>
    <mergeCell ref="K67:M67"/>
    <mergeCell ref="V67:X68"/>
    <mergeCell ref="Z67:AA68"/>
    <mergeCell ref="AC67:AD68"/>
    <mergeCell ref="K68:M68"/>
    <mergeCell ref="S68:T68"/>
    <mergeCell ref="K69:M69"/>
    <mergeCell ref="P69:Q69"/>
    <mergeCell ref="S69:T69"/>
    <mergeCell ref="V69:X70"/>
    <mergeCell ref="Z69:Z70"/>
    <mergeCell ref="C45:F55"/>
    <mergeCell ref="H45:H50"/>
    <mergeCell ref="P45:Q45"/>
    <mergeCell ref="S45:T45"/>
    <mergeCell ref="P32:Q32"/>
    <mergeCell ref="S32:T32"/>
    <mergeCell ref="Z64:AA65"/>
    <mergeCell ref="AC64:AD65"/>
    <mergeCell ref="K55:N55"/>
    <mergeCell ref="S55:T55"/>
    <mergeCell ref="K54:N54"/>
    <mergeCell ref="P54:Q54"/>
    <mergeCell ref="S54:T54"/>
    <mergeCell ref="B61:P61"/>
    <mergeCell ref="Z54:Z55"/>
    <mergeCell ref="AA54:AA55"/>
    <mergeCell ref="AC54:AC55"/>
    <mergeCell ref="AD54:AD55"/>
    <mergeCell ref="P64:Q65"/>
    <mergeCell ref="S64:T65"/>
    <mergeCell ref="V64:X65"/>
    <mergeCell ref="P42:Q42"/>
    <mergeCell ref="S42:T42"/>
    <mergeCell ref="K42:M42"/>
    <mergeCell ref="K43:M43"/>
    <mergeCell ref="S50:T50"/>
    <mergeCell ref="P34:Q34"/>
    <mergeCell ref="S34:T34"/>
    <mergeCell ref="S20:V20"/>
    <mergeCell ref="X20:Y20"/>
    <mergeCell ref="P29:Q30"/>
    <mergeCell ref="S29:T30"/>
    <mergeCell ref="V29:X30"/>
    <mergeCell ref="C21:D21"/>
    <mergeCell ref="F21:K21"/>
    <mergeCell ref="M21:P21"/>
    <mergeCell ref="S21:V21"/>
    <mergeCell ref="X21:Y21"/>
    <mergeCell ref="B26:P26"/>
    <mergeCell ref="I29:I30"/>
    <mergeCell ref="K29:M30"/>
    <mergeCell ref="H32:H37"/>
    <mergeCell ref="I32:I37"/>
    <mergeCell ref="K33:M33"/>
    <mergeCell ref="K35:M35"/>
    <mergeCell ref="K36:M36"/>
    <mergeCell ref="C20:D20"/>
    <mergeCell ref="F20:K20"/>
    <mergeCell ref="M20:P20"/>
    <mergeCell ref="C32:F43"/>
    <mergeCell ref="C18:D18"/>
    <mergeCell ref="F18:K18"/>
    <mergeCell ref="M18:P18"/>
    <mergeCell ref="S18:V18"/>
    <mergeCell ref="X18:Y18"/>
    <mergeCell ref="C19:D19"/>
    <mergeCell ref="F19:K19"/>
    <mergeCell ref="M19:P19"/>
    <mergeCell ref="S19:V19"/>
    <mergeCell ref="X19:Y19"/>
    <mergeCell ref="C16:D16"/>
    <mergeCell ref="F16:K16"/>
    <mergeCell ref="M16:P16"/>
    <mergeCell ref="S16:V16"/>
    <mergeCell ref="X16:Y16"/>
    <mergeCell ref="C17:D17"/>
    <mergeCell ref="F17:K17"/>
    <mergeCell ref="M17:P17"/>
    <mergeCell ref="S17:V17"/>
    <mergeCell ref="X17:Y17"/>
    <mergeCell ref="B8:R8"/>
    <mergeCell ref="AH8:AO8"/>
    <mergeCell ref="B11:S11"/>
    <mergeCell ref="F13:K13"/>
    <mergeCell ref="M13:P13"/>
    <mergeCell ref="S13:V13"/>
    <mergeCell ref="X13:Y13"/>
    <mergeCell ref="C15:D15"/>
    <mergeCell ref="F15:K15"/>
    <mergeCell ref="M15:P15"/>
    <mergeCell ref="S15:V15"/>
    <mergeCell ref="X15:Y15"/>
    <mergeCell ref="K37:M37"/>
    <mergeCell ref="P36:Q36"/>
    <mergeCell ref="S36:T36"/>
    <mergeCell ref="V32:X33"/>
    <mergeCell ref="V34:X35"/>
    <mergeCell ref="V36:X37"/>
    <mergeCell ref="Z32:AA33"/>
    <mergeCell ref="AC32:AD33"/>
    <mergeCell ref="Z34:Z35"/>
    <mergeCell ref="Z36:Z37"/>
    <mergeCell ref="AA34:AA35"/>
    <mergeCell ref="AA36:AA37"/>
    <mergeCell ref="AC34:AC35"/>
    <mergeCell ref="AC36:AC37"/>
    <mergeCell ref="AD34:AD35"/>
    <mergeCell ref="AD36:AD37"/>
    <mergeCell ref="S33:T33"/>
    <mergeCell ref="S35:T35"/>
    <mergeCell ref="S37:T37"/>
    <mergeCell ref="K32:M32"/>
    <mergeCell ref="K34:M34"/>
    <mergeCell ref="I38:I43"/>
    <mergeCell ref="H38:H43"/>
    <mergeCell ref="K38:M38"/>
    <mergeCell ref="K39:M39"/>
    <mergeCell ref="K40:M40"/>
    <mergeCell ref="K41:M41"/>
    <mergeCell ref="V38:X39"/>
    <mergeCell ref="V40:X41"/>
    <mergeCell ref="V42:X43"/>
    <mergeCell ref="AD42:AD43"/>
    <mergeCell ref="AD40:AD41"/>
    <mergeCell ref="P38:Q38"/>
    <mergeCell ref="S38:T38"/>
    <mergeCell ref="Z38:AA39"/>
    <mergeCell ref="AC38:AD39"/>
    <mergeCell ref="S39:T39"/>
    <mergeCell ref="P40:Q40"/>
    <mergeCell ref="S40:T40"/>
    <mergeCell ref="S41:T41"/>
    <mergeCell ref="K49:M49"/>
    <mergeCell ref="P49:Q49"/>
    <mergeCell ref="S49:T49"/>
    <mergeCell ref="V49:X50"/>
    <mergeCell ref="Z49:Z50"/>
    <mergeCell ref="AA49:AA50"/>
    <mergeCell ref="AC49:AC50"/>
    <mergeCell ref="AA42:AA43"/>
    <mergeCell ref="AC40:AC41"/>
    <mergeCell ref="AC42:AC43"/>
    <mergeCell ref="P47:Q47"/>
    <mergeCell ref="S47:T47"/>
    <mergeCell ref="V47:X48"/>
    <mergeCell ref="Z47:Z48"/>
    <mergeCell ref="AA47:AA48"/>
    <mergeCell ref="AC47:AC48"/>
    <mergeCell ref="AD47:AD48"/>
    <mergeCell ref="K48:M48"/>
    <mergeCell ref="S48:T48"/>
    <mergeCell ref="AD49:AD50"/>
    <mergeCell ref="K50:M50"/>
    <mergeCell ref="H51:H55"/>
    <mergeCell ref="I51:I55"/>
    <mergeCell ref="K51:M51"/>
    <mergeCell ref="K52:M52"/>
    <mergeCell ref="K53:M53"/>
    <mergeCell ref="P51:Q51"/>
    <mergeCell ref="S51:T51"/>
    <mergeCell ref="V51:X52"/>
    <mergeCell ref="Z51:AA52"/>
    <mergeCell ref="AC51:AD52"/>
    <mergeCell ref="S52:T52"/>
    <mergeCell ref="V53:X53"/>
    <mergeCell ref="S53:T53"/>
    <mergeCell ref="V54:X55"/>
    <mergeCell ref="I45:I50"/>
    <mergeCell ref="K45:M45"/>
    <mergeCell ref="V45:X46"/>
    <mergeCell ref="Z45:AA46"/>
    <mergeCell ref="AC45:AD46"/>
    <mergeCell ref="K46:M46"/>
    <mergeCell ref="S46:T46"/>
    <mergeCell ref="K47:M47"/>
    <mergeCell ref="AA69:AA70"/>
    <mergeCell ref="AC69:AC70"/>
    <mergeCell ref="AD69:AD70"/>
    <mergeCell ref="K70:M70"/>
    <mergeCell ref="S70:T70"/>
    <mergeCell ref="K71:M71"/>
    <mergeCell ref="P71:Q71"/>
    <mergeCell ref="S71:T71"/>
    <mergeCell ref="V71:X72"/>
    <mergeCell ref="Z71:Z72"/>
    <mergeCell ref="AA71:AA72"/>
    <mergeCell ref="AC71:AC72"/>
    <mergeCell ref="AD71:AD72"/>
    <mergeCell ref="K72:M72"/>
    <mergeCell ref="S72:T72"/>
    <mergeCell ref="K74:M74"/>
    <mergeCell ref="K75:M75"/>
    <mergeCell ref="S75:T75"/>
    <mergeCell ref="V75:X75"/>
    <mergeCell ref="K76:N76"/>
    <mergeCell ref="P76:Q76"/>
    <mergeCell ref="S76:T76"/>
    <mergeCell ref="V76:X77"/>
    <mergeCell ref="Z76:Z77"/>
    <mergeCell ref="AA76:AA77"/>
    <mergeCell ref="AC76:AC77"/>
    <mergeCell ref="AD76:AD77"/>
    <mergeCell ref="I93:I98"/>
    <mergeCell ref="K93:M93"/>
    <mergeCell ref="V93:X94"/>
    <mergeCell ref="Z93:AA94"/>
    <mergeCell ref="AC93:AD94"/>
    <mergeCell ref="K94:M94"/>
    <mergeCell ref="S94:T94"/>
    <mergeCell ref="K95:M95"/>
    <mergeCell ref="P95:Q95"/>
    <mergeCell ref="S95:T95"/>
    <mergeCell ref="V95:X96"/>
    <mergeCell ref="Z95:Z96"/>
    <mergeCell ref="AA95:AA96"/>
    <mergeCell ref="AC95:AC96"/>
    <mergeCell ref="AD95:AD96"/>
    <mergeCell ref="K96:M96"/>
    <mergeCell ref="S96:T96"/>
    <mergeCell ref="K97:M97"/>
    <mergeCell ref="P97:Q97"/>
    <mergeCell ref="S97:T97"/>
    <mergeCell ref="V97:X98"/>
    <mergeCell ref="P101:Q101"/>
    <mergeCell ref="S101:T101"/>
    <mergeCell ref="V101:X102"/>
    <mergeCell ref="Z101:Z102"/>
    <mergeCell ref="AA101:AA102"/>
    <mergeCell ref="AC101:AC102"/>
    <mergeCell ref="AD101:AD102"/>
    <mergeCell ref="K102:M102"/>
    <mergeCell ref="S102:T102"/>
    <mergeCell ref="AH32:AH33"/>
    <mergeCell ref="AJ32:AJ33"/>
    <mergeCell ref="AL32:AL33"/>
    <mergeCell ref="AN32:AN33"/>
    <mergeCell ref="AF34:AF35"/>
    <mergeCell ref="AF36:AF37"/>
    <mergeCell ref="AF38:AF39"/>
    <mergeCell ref="AH34:AH35"/>
    <mergeCell ref="AJ34:AJ35"/>
    <mergeCell ref="AL34:AL35"/>
    <mergeCell ref="AN34:AN35"/>
    <mergeCell ref="AH36:AH37"/>
    <mergeCell ref="AJ36:AJ37"/>
    <mergeCell ref="AL36:AL37"/>
    <mergeCell ref="AN36:AN37"/>
    <mergeCell ref="AH38:AH39"/>
    <mergeCell ref="AJ38:AJ39"/>
    <mergeCell ref="AL38:AL39"/>
    <mergeCell ref="AN38:AN39"/>
    <mergeCell ref="AN71:AN72"/>
    <mergeCell ref="AF73:AF74"/>
    <mergeCell ref="AH73:AH74"/>
    <mergeCell ref="AJ73:AJ74"/>
    <mergeCell ref="AL73:AL74"/>
    <mergeCell ref="AN73:AN74"/>
    <mergeCell ref="AH67:AH68"/>
    <mergeCell ref="AJ67:AJ68"/>
    <mergeCell ref="AL67:AL68"/>
    <mergeCell ref="AN67:AN68"/>
    <mergeCell ref="AF69:AF70"/>
    <mergeCell ref="AH69:AH70"/>
    <mergeCell ref="AJ69:AJ70"/>
    <mergeCell ref="AL69:AL70"/>
    <mergeCell ref="AN69:AN70"/>
    <mergeCell ref="AN93:AN94"/>
    <mergeCell ref="AF95:AF96"/>
    <mergeCell ref="AH95:AH96"/>
    <mergeCell ref="AJ95:AJ96"/>
    <mergeCell ref="AL95:AL96"/>
    <mergeCell ref="AN95:AN96"/>
    <mergeCell ref="AF75:AF76"/>
    <mergeCell ref="AH75:AH76"/>
    <mergeCell ref="AJ75:AJ76"/>
    <mergeCell ref="AL75:AL76"/>
    <mergeCell ref="AN75:AN76"/>
    <mergeCell ref="AF77:AF78"/>
    <mergeCell ref="AN77:AN78"/>
    <mergeCell ref="AH77:AH80"/>
    <mergeCell ref="AJ77:AJ80"/>
    <mergeCell ref="AL77:AL80"/>
    <mergeCell ref="AN101:AN102"/>
    <mergeCell ref="AF103:AF104"/>
    <mergeCell ref="AN103:AN104"/>
    <mergeCell ref="AH103:AH104"/>
    <mergeCell ref="AJ103:AJ104"/>
    <mergeCell ref="AL103:AL104"/>
    <mergeCell ref="AF97:AF98"/>
    <mergeCell ref="AH97:AH98"/>
    <mergeCell ref="AJ97:AJ98"/>
    <mergeCell ref="AL97:AL98"/>
    <mergeCell ref="AN97:AN98"/>
    <mergeCell ref="AF99:AF100"/>
    <mergeCell ref="AH99:AH100"/>
    <mergeCell ref="AJ99:AJ100"/>
    <mergeCell ref="AL99:AL100"/>
    <mergeCell ref="AN99:AN100"/>
    <mergeCell ref="AJ121:AL121"/>
    <mergeCell ref="AD125:AE125"/>
    <mergeCell ref="AJ125:AL125"/>
    <mergeCell ref="I64:I65"/>
    <mergeCell ref="K64:M65"/>
    <mergeCell ref="I90:I91"/>
    <mergeCell ref="K90:M91"/>
    <mergeCell ref="I117:I118"/>
    <mergeCell ref="K117:M118"/>
    <mergeCell ref="AF101:AF102"/>
    <mergeCell ref="AH101:AH102"/>
    <mergeCell ref="AJ101:AJ102"/>
    <mergeCell ref="AL101:AL102"/>
    <mergeCell ref="AH93:AH94"/>
    <mergeCell ref="AJ93:AJ94"/>
    <mergeCell ref="AL93:AL94"/>
    <mergeCell ref="AF71:AF72"/>
    <mergeCell ref="AH71:AH72"/>
    <mergeCell ref="AJ71:AJ72"/>
    <mergeCell ref="AL71:AL72"/>
    <mergeCell ref="AC99:AD100"/>
    <mergeCell ref="K100:M100"/>
    <mergeCell ref="S100:T100"/>
    <mergeCell ref="K101:M101"/>
  </mergeCells>
  <conditionalFormatting sqref="Z56:AB56 Z78:AB86 Z141:AB141 Z105:AB110 Z127:AB127 Z143:AB143">
    <cfRule type="cellIs" dxfId="303" priority="146" operator="equal">
      <formula>$AE$1</formula>
    </cfRule>
  </conditionalFormatting>
  <conditionalFormatting sqref="AC123">
    <cfRule type="cellIs" dxfId="302" priority="143" operator="equal">
      <formula>$AE$1</formula>
    </cfRule>
  </conditionalFormatting>
  <conditionalFormatting sqref="AC139">
    <cfRule type="cellIs" dxfId="301" priority="138" operator="equal">
      <formula>$AE$1</formula>
    </cfRule>
  </conditionalFormatting>
  <conditionalFormatting sqref="AA122">
    <cfRule type="expression" dxfId="300" priority="107">
      <formula>$Z$122=""</formula>
    </cfRule>
  </conditionalFormatting>
  <conditionalFormatting sqref="AD122">
    <cfRule type="expression" dxfId="299" priority="106">
      <formula>$Z$122=""</formula>
    </cfRule>
  </conditionalFormatting>
  <conditionalFormatting sqref="AA138">
    <cfRule type="expression" dxfId="298" priority="104">
      <formula>$Z$138=""</formula>
    </cfRule>
  </conditionalFormatting>
  <conditionalFormatting sqref="AD138">
    <cfRule type="expression" dxfId="297" priority="103">
      <formula>$Z$138=""</formula>
    </cfRule>
  </conditionalFormatting>
  <conditionalFormatting sqref="V32:X33">
    <cfRule type="expression" dxfId="296" priority="99">
      <formula>$S$33=""</formula>
    </cfRule>
  </conditionalFormatting>
  <conditionalFormatting sqref="V34:X35">
    <cfRule type="expression" dxfId="295" priority="98">
      <formula>$S$35=""</formula>
    </cfRule>
  </conditionalFormatting>
  <conditionalFormatting sqref="V36:X37">
    <cfRule type="expression" dxfId="294" priority="97">
      <formula>$S$37=""</formula>
    </cfRule>
  </conditionalFormatting>
  <conditionalFormatting sqref="Z34:Z35">
    <cfRule type="expression" dxfId="293" priority="96">
      <formula>$S$35=""</formula>
    </cfRule>
  </conditionalFormatting>
  <conditionalFormatting sqref="AA34:AA35">
    <cfRule type="expression" dxfId="292" priority="95">
      <formula>$S$35=""</formula>
    </cfRule>
  </conditionalFormatting>
  <conditionalFormatting sqref="AD34:AD35">
    <cfRule type="expression" dxfId="291" priority="94">
      <formula>$S$35=""</formula>
    </cfRule>
  </conditionalFormatting>
  <conditionalFormatting sqref="Z36:Z37">
    <cfRule type="expression" dxfId="290" priority="93">
      <formula>$S$37=""</formula>
    </cfRule>
  </conditionalFormatting>
  <conditionalFormatting sqref="AA36:AA37">
    <cfRule type="expression" dxfId="289" priority="92">
      <formula>$S$37=""</formula>
    </cfRule>
  </conditionalFormatting>
  <conditionalFormatting sqref="AD36:AD37">
    <cfRule type="expression" dxfId="288" priority="91">
      <formula>$S$37=""</formula>
    </cfRule>
  </conditionalFormatting>
  <conditionalFormatting sqref="AC34:AC35">
    <cfRule type="expression" dxfId="287" priority="90">
      <formula>$S$35=""</formula>
    </cfRule>
  </conditionalFormatting>
  <conditionalFormatting sqref="AC36:AC37">
    <cfRule type="expression" dxfId="286" priority="89">
      <formula>$S$37=""</formula>
    </cfRule>
  </conditionalFormatting>
  <conditionalFormatting sqref="V38:X39">
    <cfRule type="expression" dxfId="285" priority="88">
      <formula>$S$39=""</formula>
    </cfRule>
  </conditionalFormatting>
  <conditionalFormatting sqref="V40:X41">
    <cfRule type="expression" dxfId="284" priority="87">
      <formula>$S$41=""</formula>
    </cfRule>
  </conditionalFormatting>
  <conditionalFormatting sqref="Z40:Z41">
    <cfRule type="expression" dxfId="283" priority="86">
      <formula>$S$41=""</formula>
    </cfRule>
  </conditionalFormatting>
  <conditionalFormatting sqref="AA40:AA41">
    <cfRule type="expression" dxfId="282" priority="85">
      <formula>$S$41=""</formula>
    </cfRule>
  </conditionalFormatting>
  <conditionalFormatting sqref="AD40:AD41">
    <cfRule type="expression" dxfId="281" priority="84">
      <formula>$S$41=""</formula>
    </cfRule>
  </conditionalFormatting>
  <conditionalFormatting sqref="AC40:AC41">
    <cfRule type="expression" dxfId="280" priority="83">
      <formula>$S$41=""</formula>
    </cfRule>
  </conditionalFormatting>
  <conditionalFormatting sqref="V42:X44">
    <cfRule type="expression" dxfId="279" priority="82">
      <formula>$S$43=""</formula>
    </cfRule>
  </conditionalFormatting>
  <conditionalFormatting sqref="Z42:Z44">
    <cfRule type="expression" dxfId="278" priority="81">
      <formula>$S$43=""</formula>
    </cfRule>
  </conditionalFormatting>
  <conditionalFormatting sqref="AA42:AA44">
    <cfRule type="expression" dxfId="277" priority="80">
      <formula>$S$43=""</formula>
    </cfRule>
  </conditionalFormatting>
  <conditionalFormatting sqref="AD42:AD44">
    <cfRule type="expression" dxfId="276" priority="79">
      <formula>$S$43=""</formula>
    </cfRule>
  </conditionalFormatting>
  <conditionalFormatting sqref="AC42:AC44">
    <cfRule type="expression" dxfId="275" priority="78">
      <formula>$S$43=""</formula>
    </cfRule>
  </conditionalFormatting>
  <conditionalFormatting sqref="V45:X46">
    <cfRule type="expression" dxfId="274" priority="77">
      <formula>$S$46=""</formula>
    </cfRule>
  </conditionalFormatting>
  <conditionalFormatting sqref="V49:X50">
    <cfRule type="expression" dxfId="273" priority="75">
      <formula>$S$50=""</formula>
    </cfRule>
  </conditionalFormatting>
  <conditionalFormatting sqref="Z47:Z48">
    <cfRule type="expression" dxfId="272" priority="74">
      <formula>$S$48=""</formula>
    </cfRule>
  </conditionalFormatting>
  <conditionalFormatting sqref="AA47:AA48">
    <cfRule type="expression" dxfId="271" priority="73">
      <formula>$S$48=""</formula>
    </cfRule>
  </conditionalFormatting>
  <conditionalFormatting sqref="AD47:AD48">
    <cfRule type="expression" dxfId="270" priority="72">
      <formula>$S$48=""</formula>
    </cfRule>
  </conditionalFormatting>
  <conditionalFormatting sqref="Z49:Z50">
    <cfRule type="expression" dxfId="269" priority="71">
      <formula>$S$50=""</formula>
    </cfRule>
  </conditionalFormatting>
  <conditionalFormatting sqref="AA49:AA50">
    <cfRule type="expression" dxfId="268" priority="70">
      <formula>$S$50=""</formula>
    </cfRule>
  </conditionalFormatting>
  <conditionalFormatting sqref="AD49:AD50">
    <cfRule type="expression" dxfId="267" priority="69">
      <formula>$S$50=""</formula>
    </cfRule>
  </conditionalFormatting>
  <conditionalFormatting sqref="AC47:AC48">
    <cfRule type="expression" dxfId="266" priority="68">
      <formula>$S$48=""</formula>
    </cfRule>
  </conditionalFormatting>
  <conditionalFormatting sqref="AC49:AC50">
    <cfRule type="expression" dxfId="265" priority="67">
      <formula>$S$50=""</formula>
    </cfRule>
  </conditionalFormatting>
  <conditionalFormatting sqref="V51:X52">
    <cfRule type="expression" dxfId="264" priority="66">
      <formula>$S$52=""</formula>
    </cfRule>
  </conditionalFormatting>
  <conditionalFormatting sqref="V54:X55">
    <cfRule type="expression" dxfId="263" priority="64">
      <formula>$S$55=""</formula>
    </cfRule>
  </conditionalFormatting>
  <conditionalFormatting sqref="Z54:Z55">
    <cfRule type="expression" dxfId="262" priority="60">
      <formula>$S$55=""</formula>
    </cfRule>
  </conditionalFormatting>
  <conditionalFormatting sqref="AA54:AA55">
    <cfRule type="expression" dxfId="261" priority="59">
      <formula>$S$55=""</formula>
    </cfRule>
  </conditionalFormatting>
  <conditionalFormatting sqref="AD54:AD55">
    <cfRule type="expression" dxfId="260" priority="58">
      <formula>$S$55=""</formula>
    </cfRule>
  </conditionalFormatting>
  <conditionalFormatting sqref="AC54:AC55">
    <cfRule type="expression" dxfId="259" priority="56">
      <formula>$S$55=""</formula>
    </cfRule>
  </conditionalFormatting>
  <conditionalFormatting sqref="Z53">
    <cfRule type="expression" dxfId="258" priority="55">
      <formula>$V$53=""</formula>
    </cfRule>
  </conditionalFormatting>
  <conditionalFormatting sqref="AA53">
    <cfRule type="expression" dxfId="257" priority="54">
      <formula>$Z$53=""</formula>
    </cfRule>
  </conditionalFormatting>
  <conditionalFormatting sqref="AC53">
    <cfRule type="expression" dxfId="256" priority="53">
      <formula>$Z$53=""</formula>
    </cfRule>
  </conditionalFormatting>
  <conditionalFormatting sqref="AD53">
    <cfRule type="expression" dxfId="255" priority="52">
      <formula>$Z$53=""</formula>
    </cfRule>
  </conditionalFormatting>
  <conditionalFormatting sqref="V67:X68">
    <cfRule type="expression" dxfId="254" priority="51">
      <formula>$S$68=""</formula>
    </cfRule>
  </conditionalFormatting>
  <conditionalFormatting sqref="V69:X70">
    <cfRule type="expression" dxfId="253" priority="50">
      <formula>$S$70=""</formula>
    </cfRule>
  </conditionalFormatting>
  <conditionalFormatting sqref="Z69:Z70">
    <cfRule type="expression" dxfId="252" priority="49">
      <formula>$S$70=""</formula>
    </cfRule>
  </conditionalFormatting>
  <conditionalFormatting sqref="AA69:AA70">
    <cfRule type="expression" dxfId="251" priority="48">
      <formula>$S$70=""</formula>
    </cfRule>
  </conditionalFormatting>
  <conditionalFormatting sqref="AD69:AD70">
    <cfRule type="expression" dxfId="250" priority="47">
      <formula>$S$70=""</formula>
    </cfRule>
  </conditionalFormatting>
  <conditionalFormatting sqref="AC69:AC70">
    <cfRule type="expression" dxfId="249" priority="46">
      <formula>$S$70=""</formula>
    </cfRule>
  </conditionalFormatting>
  <conditionalFormatting sqref="V71:X72">
    <cfRule type="expression" dxfId="248" priority="45">
      <formula>$S$72=""</formula>
    </cfRule>
  </conditionalFormatting>
  <conditionalFormatting sqref="Z71:Z72">
    <cfRule type="expression" dxfId="247" priority="44">
      <formula>$S$72=""</formula>
    </cfRule>
  </conditionalFormatting>
  <conditionalFormatting sqref="AA71:AA72">
    <cfRule type="expression" dxfId="246" priority="43">
      <formula>$S$72=""</formula>
    </cfRule>
  </conditionalFormatting>
  <conditionalFormatting sqref="AD71:AD72">
    <cfRule type="expression" dxfId="245" priority="42">
      <formula>$S$72=""</formula>
    </cfRule>
  </conditionalFormatting>
  <conditionalFormatting sqref="AC71:AC72">
    <cfRule type="expression" dxfId="244" priority="41">
      <formula>$S$72=""</formula>
    </cfRule>
  </conditionalFormatting>
  <conditionalFormatting sqref="V73:X74">
    <cfRule type="expression" dxfId="243" priority="40">
      <formula>$S$74=""</formula>
    </cfRule>
  </conditionalFormatting>
  <conditionalFormatting sqref="V76:X77">
    <cfRule type="expression" dxfId="242" priority="39">
      <formula>$S$77=""</formula>
    </cfRule>
  </conditionalFormatting>
  <conditionalFormatting sqref="Z76:Z77">
    <cfRule type="expression" dxfId="241" priority="38">
      <formula>$S$77=""</formula>
    </cfRule>
  </conditionalFormatting>
  <conditionalFormatting sqref="AA76:AA77">
    <cfRule type="expression" dxfId="240" priority="37">
      <formula>$S$77=""</formula>
    </cfRule>
  </conditionalFormatting>
  <conditionalFormatting sqref="AD76:AD77">
    <cfRule type="expression" dxfId="239" priority="36">
      <formula>$S$77=""</formula>
    </cfRule>
  </conditionalFormatting>
  <conditionalFormatting sqref="AC76:AC77">
    <cfRule type="expression" dxfId="238" priority="35">
      <formula>$S$77=""</formula>
    </cfRule>
  </conditionalFormatting>
  <conditionalFormatting sqref="Z75">
    <cfRule type="expression" dxfId="237" priority="34">
      <formula>$V$53=""</formula>
    </cfRule>
  </conditionalFormatting>
  <conditionalFormatting sqref="AA75">
    <cfRule type="expression" dxfId="236" priority="33">
      <formula>$Z$75=""</formula>
    </cfRule>
  </conditionalFormatting>
  <conditionalFormatting sqref="AC75">
    <cfRule type="expression" dxfId="235" priority="32">
      <formula>$Z$75=""</formula>
    </cfRule>
  </conditionalFormatting>
  <conditionalFormatting sqref="AD75">
    <cfRule type="expression" dxfId="234" priority="31">
      <formula>$Z$75=""</formula>
    </cfRule>
  </conditionalFormatting>
  <conditionalFormatting sqref="V93:X94">
    <cfRule type="expression" dxfId="233" priority="30">
      <formula>$S$94=""</formula>
    </cfRule>
  </conditionalFormatting>
  <conditionalFormatting sqref="V95:X96">
    <cfRule type="expression" dxfId="232" priority="29">
      <formula>$S$96=""</formula>
    </cfRule>
  </conditionalFormatting>
  <conditionalFormatting sqref="V97:X98">
    <cfRule type="expression" dxfId="231" priority="28">
      <formula>$S$98=""</formula>
    </cfRule>
  </conditionalFormatting>
  <conditionalFormatting sqref="Z95:Z96">
    <cfRule type="expression" dxfId="230" priority="27">
      <formula>$S$96=""</formula>
    </cfRule>
  </conditionalFormatting>
  <conditionalFormatting sqref="AA95:AA96">
    <cfRule type="expression" dxfId="229" priority="26">
      <formula>$S$96=""</formula>
    </cfRule>
  </conditionalFormatting>
  <conditionalFormatting sqref="AD95:AD96">
    <cfRule type="expression" dxfId="228" priority="25">
      <formula>$S$96=""</formula>
    </cfRule>
  </conditionalFormatting>
  <conditionalFormatting sqref="Z97:Z98">
    <cfRule type="expression" dxfId="227" priority="24">
      <formula>$S$3+$AA$961=""</formula>
    </cfRule>
  </conditionalFormatting>
  <conditionalFormatting sqref="AA97:AA98">
    <cfRule type="expression" dxfId="226" priority="23">
      <formula>$S$98=""</formula>
    </cfRule>
  </conditionalFormatting>
  <conditionalFormatting sqref="AD97:AD98">
    <cfRule type="expression" dxfId="225" priority="22">
      <formula>$S$98=""</formula>
    </cfRule>
  </conditionalFormatting>
  <conditionalFormatting sqref="AC95:AC96">
    <cfRule type="expression" dxfId="224" priority="21">
      <formula>$S$96=""</formula>
    </cfRule>
  </conditionalFormatting>
  <conditionalFormatting sqref="AC97:AC98">
    <cfRule type="expression" dxfId="223" priority="20">
      <formula>$S$98=""</formula>
    </cfRule>
  </conditionalFormatting>
  <conditionalFormatting sqref="V99:X100">
    <cfRule type="expression" dxfId="222" priority="19">
      <formula>$S$100=""</formula>
    </cfRule>
  </conditionalFormatting>
  <conditionalFormatting sqref="V101:X102">
    <cfRule type="expression" dxfId="221" priority="18">
      <formula>$S$102=""</formula>
    </cfRule>
  </conditionalFormatting>
  <conditionalFormatting sqref="Z101:Z102">
    <cfRule type="expression" dxfId="220" priority="17">
      <formula>$S$102=""</formula>
    </cfRule>
  </conditionalFormatting>
  <conditionalFormatting sqref="AA101:AA102">
    <cfRule type="expression" dxfId="219" priority="16">
      <formula>$S$102=""</formula>
    </cfRule>
  </conditionalFormatting>
  <conditionalFormatting sqref="AD101:AD102">
    <cfRule type="expression" dxfId="218" priority="15">
      <formula>$S$102=""</formula>
    </cfRule>
  </conditionalFormatting>
  <conditionalFormatting sqref="AC101:AC102">
    <cfRule type="expression" dxfId="217" priority="14">
      <formula>$S$102=""</formula>
    </cfRule>
  </conditionalFormatting>
  <conditionalFormatting sqref="V103:X104">
    <cfRule type="expression" dxfId="216" priority="13">
      <formula>$S$104=""</formula>
    </cfRule>
  </conditionalFormatting>
  <conditionalFormatting sqref="Z103:Z104">
    <cfRule type="expression" dxfId="215" priority="12">
      <formula>$S$104=""</formula>
    </cfRule>
  </conditionalFormatting>
  <conditionalFormatting sqref="AA103:AA104">
    <cfRule type="expression" dxfId="214" priority="11">
      <formula>$S$104=""</formula>
    </cfRule>
  </conditionalFormatting>
  <conditionalFormatting sqref="AD103:AD104">
    <cfRule type="expression" dxfId="213" priority="10">
      <formula>$S$104=""</formula>
    </cfRule>
  </conditionalFormatting>
  <conditionalFormatting sqref="AC103:AC104">
    <cfRule type="expression" dxfId="212" priority="9">
      <formula>$S$104=""</formula>
    </cfRule>
  </conditionalFormatting>
  <conditionalFormatting sqref="AA121">
    <cfRule type="expression" dxfId="211" priority="4">
      <formula>$Z$121=""</formula>
    </cfRule>
  </conditionalFormatting>
  <conditionalFormatting sqref="AC121">
    <cfRule type="expression" dxfId="210" priority="3">
      <formula>$Z$121=""</formula>
    </cfRule>
  </conditionalFormatting>
  <conditionalFormatting sqref="AD121">
    <cfRule type="expression" dxfId="209" priority="2">
      <formula>$Z$121=""</formula>
    </cfRule>
  </conditionalFormatting>
  <pageMargins left="0.7" right="0.7" top="0.75" bottom="0.75" header="0.3" footer="0.3"/>
  <pageSetup paperSize="8" scale="33"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5" operator="containsText" id="{12FBD8C6-42F8-47D1-BEBB-A66008E9A14E}">
            <xm:f>NOT(ISERROR(SEARCH($V$32,AC83)))</xm:f>
            <xm:f>$V$32</xm:f>
            <x14:dxf>
              <font>
                <color theme="0"/>
              </font>
            </x14:dxf>
          </x14:cfRule>
          <xm:sqref>AC83:AD86</xm:sqref>
        </x14:conditionalFormatting>
        <x14:conditionalFormatting xmlns:xm="http://schemas.microsoft.com/office/excel/2006/main">
          <x14:cfRule type="containsText" priority="144" operator="containsText" id="{1D18D819-8E6B-410B-8F22-BB6B1314B847}">
            <xm:f>NOT(ISERROR(SEARCH($V$32,AC127)))</xm:f>
            <xm:f>$V$32</xm:f>
            <x14:dxf>
              <font>
                <color theme="0"/>
              </font>
            </x14:dxf>
          </x14:cfRule>
          <xm:sqref>AC127:AD127</xm:sqref>
        </x14:conditionalFormatting>
        <x14:conditionalFormatting xmlns:xm="http://schemas.microsoft.com/office/excel/2006/main">
          <x14:cfRule type="containsText" priority="140" operator="containsText" id="{9D5F5931-9650-497E-B509-C996211F02E8}">
            <xm:f>NOT(ISERROR(SEARCH($V$32,AC110)))</xm:f>
            <xm:f>$V$32</xm:f>
            <x14:dxf>
              <font>
                <color theme="0"/>
              </font>
            </x14:dxf>
          </x14:cfRule>
          <xm:sqref>AC110:AD110</xm:sqref>
        </x14:conditionalFormatting>
        <x14:conditionalFormatting xmlns:xm="http://schemas.microsoft.com/office/excel/2006/main">
          <x14:cfRule type="containsText" priority="142" operator="containsText" id="{3397D747-BA6D-44D9-870C-1535AED611F6}">
            <xm:f>NOT(ISERROR(SEARCH($V$32,AC123)))</xm:f>
            <xm:f>$V$32</xm:f>
            <x14:dxf>
              <font>
                <color theme="0"/>
              </font>
            </x14:dxf>
          </x14:cfRule>
          <xm:sqref>AC123</xm:sqref>
        </x14:conditionalFormatting>
        <x14:conditionalFormatting xmlns:xm="http://schemas.microsoft.com/office/excel/2006/main">
          <x14:cfRule type="containsText" priority="141" operator="containsText" id="{E308B06B-862F-420D-BDAC-CD42672D0D4A}">
            <xm:f>NOT(ISERROR(SEARCH($V$54,AC124)))</xm:f>
            <xm:f>$V$54</xm:f>
            <x14:dxf>
              <font>
                <color theme="0"/>
              </font>
            </x14:dxf>
          </x14:cfRule>
          <xm:sqref>AC124:AD124 AC125</xm:sqref>
        </x14:conditionalFormatting>
        <x14:conditionalFormatting xmlns:xm="http://schemas.microsoft.com/office/excel/2006/main">
          <x14:cfRule type="containsText" priority="139" operator="containsText" id="{E3D1CBB0-E2BE-4798-887D-1DA874E59550}">
            <xm:f>NOT(ISERROR(SEARCH($V$32,AC143)))</xm:f>
            <xm:f>$V$32</xm:f>
            <x14:dxf>
              <font>
                <color theme="0"/>
              </font>
            </x14:dxf>
          </x14:cfRule>
          <xm:sqref>AC143:AD143</xm:sqref>
        </x14:conditionalFormatting>
        <x14:conditionalFormatting xmlns:xm="http://schemas.microsoft.com/office/excel/2006/main">
          <x14:cfRule type="containsText" priority="137" operator="containsText" id="{0F822A60-246E-4E32-83CF-61215E694695}">
            <xm:f>NOT(ISERROR(SEARCH($V$32,AC139)))</xm:f>
            <xm:f>$V$32</xm:f>
            <x14:dxf>
              <font>
                <color theme="0"/>
              </font>
            </x14:dxf>
          </x14:cfRule>
          <xm:sqref>AC139</xm:sqref>
        </x14:conditionalFormatting>
        <x14:conditionalFormatting xmlns:xm="http://schemas.microsoft.com/office/excel/2006/main">
          <x14:cfRule type="containsText" priority="136" operator="containsText" id="{62D89697-1A0A-4370-B73D-9662CDAAC2FC}">
            <xm:f>NOT(ISERROR(SEARCH($V$54,AC140)))</xm:f>
            <xm:f>$V$54</xm:f>
            <x14:dxf>
              <font>
                <color theme="0"/>
              </font>
            </x14:dxf>
          </x14:cfRule>
          <xm:sqref>AC140:AD140</xm:sqref>
        </x14:conditionalFormatting>
        <x14:conditionalFormatting xmlns:xm="http://schemas.microsoft.com/office/excel/2006/main">
          <x14:cfRule type="containsText" priority="108" operator="containsText" id="{0C5639A2-3314-49CA-A99D-8229C29F087B}">
            <xm:f>NOT(ISERROR(SEARCH($V$120,AC122)))</xm:f>
            <xm:f>$V$120</xm:f>
            <x14:dxf>
              <font>
                <color theme="0"/>
              </font>
            </x14:dxf>
          </x14:cfRule>
          <xm:sqref>AC122</xm:sqref>
        </x14:conditionalFormatting>
        <x14:conditionalFormatting xmlns:xm="http://schemas.microsoft.com/office/excel/2006/main">
          <x14:cfRule type="containsText" priority="105" operator="containsText" id="{F0AE41B6-96E9-42A8-8C31-1D072AFC3F85}">
            <xm:f>NOT(ISERROR(SEARCH($V$137,AC138)))</xm:f>
            <xm:f>$V$137</xm:f>
            <x14:dxf>
              <font>
                <color theme="0"/>
              </font>
            </x14:dxf>
          </x14:cfRule>
          <xm:sqref>AC138</xm:sqref>
        </x14:conditionalFormatting>
        <x14:conditionalFormatting xmlns:xm="http://schemas.microsoft.com/office/excel/2006/main">
          <x14:cfRule type="containsText" priority="1" operator="containsText" id="{EDD0C2AB-D5E5-41F5-89C7-524BBEF0854B}">
            <xm:f>NOT(ISERROR(SEARCH($V$54,AD125)))</xm:f>
            <xm:f>$V$54</xm:f>
            <x14:dxf>
              <font>
                <color theme="0"/>
              </font>
            </x14:dxf>
          </x14:cfRule>
          <xm:sqref>AD125:AE125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M124"/>
  <sheetViews>
    <sheetView showGridLines="0" showRowColHeaders="0" zoomScale="75" zoomScaleNormal="75" workbookViewId="0">
      <selection activeCell="Q44" sqref="Q44:R44"/>
    </sheetView>
  </sheetViews>
  <sheetFormatPr baseColWidth="10" defaultRowHeight="15" x14ac:dyDescent="0.25"/>
  <cols>
    <col min="1" max="1" width="1.7109375" style="191" customWidth="1"/>
    <col min="2" max="2" width="3" style="191" customWidth="1"/>
    <col min="3" max="3" width="11.42578125" style="191"/>
    <col min="4" max="4" width="6.85546875" style="191" customWidth="1"/>
    <col min="5" max="5" width="0.140625" style="191" customWidth="1"/>
    <col min="6" max="6" width="9" style="191" customWidth="1"/>
    <col min="7" max="7" width="0.85546875" style="222" customWidth="1"/>
    <col min="8" max="8" width="14" style="191" customWidth="1"/>
    <col min="9" max="9" width="9.140625" style="191" customWidth="1"/>
    <col min="10" max="10" width="0.140625" style="222" customWidth="1"/>
    <col min="11" max="11" width="10.85546875" style="191" customWidth="1"/>
    <col min="12" max="12" width="1.140625" style="191" hidden="1" customWidth="1"/>
    <col min="13" max="13" width="0.28515625" style="222" customWidth="1"/>
    <col min="14" max="14" width="30.7109375" style="191" customWidth="1"/>
    <col min="15" max="15" width="11.85546875" style="191" hidden="1" customWidth="1"/>
    <col min="16" max="16" width="0.28515625" style="222" customWidth="1"/>
    <col min="17" max="18" width="11.42578125" style="191"/>
    <col min="19" max="19" width="0.28515625" style="222" customWidth="1"/>
    <col min="20" max="20" width="11.42578125" style="191"/>
    <col min="21" max="21" width="0.140625" style="222" customWidth="1"/>
    <col min="22" max="22" width="25.7109375" style="191" customWidth="1"/>
    <col min="23" max="23" width="0.28515625" style="222" customWidth="1"/>
    <col min="24" max="24" width="11.42578125" style="191" customWidth="1"/>
    <col min="25" max="25" width="35.7109375" style="191" customWidth="1"/>
    <col min="26" max="26" width="0.28515625" style="222" customWidth="1"/>
    <col min="27" max="27" width="11.42578125" style="294"/>
    <col min="28" max="28" width="50.7109375" style="191" customWidth="1"/>
    <col min="29" max="29" width="9.140625" style="191" customWidth="1"/>
    <col min="30" max="30" width="3.7109375" style="191" customWidth="1"/>
    <col min="31" max="31" width="0.5703125" style="191" customWidth="1"/>
    <col min="32" max="32" width="19.28515625" style="191" customWidth="1"/>
    <col min="33" max="33" width="0.5703125" style="191" customWidth="1"/>
    <col min="34" max="34" width="19.28515625" style="191" customWidth="1"/>
    <col min="35" max="35" width="0.5703125" style="191" customWidth="1"/>
    <col min="36" max="36" width="21.5703125" style="191" customWidth="1"/>
    <col min="37" max="37" width="3.85546875" style="191" customWidth="1"/>
    <col min="38" max="16384" width="11.42578125" style="191"/>
  </cols>
  <sheetData>
    <row r="1" spans="1:37" x14ac:dyDescent="0.25">
      <c r="A1" s="185"/>
      <c r="B1" s="185"/>
      <c r="C1" s="185"/>
      <c r="D1" s="185"/>
      <c r="E1" s="185"/>
      <c r="F1" s="185"/>
      <c r="G1" s="186"/>
      <c r="H1" s="185"/>
      <c r="I1" s="185"/>
      <c r="J1" s="186"/>
      <c r="K1" s="185"/>
      <c r="L1" s="185"/>
      <c r="M1" s="186"/>
      <c r="N1" s="185"/>
      <c r="O1" s="185"/>
      <c r="P1" s="186"/>
      <c r="Q1" s="185"/>
      <c r="R1" s="185"/>
      <c r="S1" s="186"/>
      <c r="T1" s="185"/>
      <c r="U1" s="186"/>
      <c r="V1" s="185"/>
      <c r="W1" s="186"/>
      <c r="X1" s="187"/>
      <c r="Y1" s="187"/>
      <c r="Z1" s="188"/>
      <c r="AA1" s="189"/>
      <c r="AB1" s="187"/>
      <c r="AC1" s="190">
        <v>100</v>
      </c>
      <c r="AD1" s="187"/>
      <c r="AE1" s="187"/>
      <c r="AF1" s="297"/>
      <c r="AG1" s="185"/>
    </row>
    <row r="2" spans="1:37" ht="23.25" customHeight="1" x14ac:dyDescent="0.25">
      <c r="A2" s="185"/>
      <c r="B2" s="185"/>
      <c r="C2" s="185"/>
      <c r="D2" s="185"/>
      <c r="E2" s="185"/>
      <c r="F2" s="185"/>
      <c r="G2" s="186"/>
      <c r="H2" s="185"/>
      <c r="I2" s="185"/>
      <c r="J2" s="186"/>
      <c r="K2" s="185"/>
      <c r="L2" s="185"/>
      <c r="M2" s="186"/>
      <c r="N2" s="185"/>
      <c r="O2" s="185"/>
      <c r="P2" s="186"/>
      <c r="Q2" s="185"/>
      <c r="R2" s="185"/>
      <c r="S2" s="186"/>
      <c r="T2" s="185"/>
      <c r="U2" s="186"/>
      <c r="V2" s="185"/>
      <c r="W2" s="186"/>
      <c r="X2" s="187"/>
      <c r="Y2" s="187"/>
      <c r="Z2" s="188"/>
      <c r="AA2" s="189"/>
      <c r="AB2" s="187"/>
      <c r="AC2" s="187"/>
      <c r="AD2" s="187"/>
      <c r="AE2" s="187"/>
      <c r="AF2" s="187"/>
      <c r="AG2" s="185"/>
      <c r="AJ2" s="344"/>
    </row>
    <row r="3" spans="1:37" ht="15" customHeight="1" x14ac:dyDescent="0.25">
      <c r="A3" s="185"/>
      <c r="B3" s="185"/>
      <c r="C3" s="185"/>
      <c r="D3" s="185"/>
      <c r="E3" s="185"/>
      <c r="F3" s="185"/>
      <c r="G3" s="186"/>
      <c r="H3" s="185"/>
      <c r="I3" s="185"/>
      <c r="J3" s="186"/>
      <c r="K3" s="185"/>
      <c r="L3" s="185"/>
      <c r="M3" s="186"/>
      <c r="N3" s="185"/>
      <c r="O3" s="185"/>
      <c r="P3" s="186"/>
      <c r="Q3" s="185"/>
      <c r="R3" s="185"/>
      <c r="S3" s="186"/>
      <c r="T3" s="185"/>
      <c r="U3" s="186"/>
      <c r="V3" s="185"/>
      <c r="W3" s="186"/>
      <c r="X3" s="187"/>
      <c r="Y3" s="187"/>
      <c r="Z3" s="188"/>
      <c r="AA3" s="189"/>
      <c r="AB3" s="187"/>
      <c r="AC3" s="187"/>
      <c r="AD3" s="187"/>
      <c r="AE3" s="187"/>
      <c r="AF3" s="187"/>
      <c r="AG3" s="185"/>
      <c r="AJ3" s="344"/>
    </row>
    <row r="4" spans="1:37" x14ac:dyDescent="0.25">
      <c r="A4" s="185"/>
      <c r="B4" s="185"/>
      <c r="C4" s="185"/>
      <c r="D4" s="185"/>
      <c r="E4" s="185"/>
      <c r="F4" s="185"/>
      <c r="G4" s="186"/>
      <c r="H4" s="185"/>
      <c r="I4" s="185"/>
      <c r="J4" s="186"/>
      <c r="K4" s="185"/>
      <c r="L4" s="185"/>
      <c r="M4" s="186"/>
      <c r="N4" s="185"/>
      <c r="O4" s="185"/>
      <c r="P4" s="186"/>
      <c r="Q4" s="185"/>
      <c r="R4" s="185"/>
      <c r="S4" s="186"/>
      <c r="T4" s="185"/>
      <c r="U4" s="186"/>
      <c r="V4" s="185"/>
      <c r="W4" s="186"/>
      <c r="X4" s="187"/>
      <c r="Y4" s="187"/>
      <c r="Z4" s="188"/>
      <c r="AA4" s="189"/>
      <c r="AB4" s="187"/>
      <c r="AC4" s="187"/>
      <c r="AD4" s="187"/>
      <c r="AE4" s="187"/>
      <c r="AF4" s="187"/>
      <c r="AG4" s="185"/>
      <c r="AJ4" s="344"/>
    </row>
    <row r="5" spans="1:37" x14ac:dyDescent="0.25">
      <c r="A5" s="185"/>
      <c r="B5" s="185"/>
      <c r="C5" s="185"/>
      <c r="D5" s="185"/>
      <c r="E5" s="185"/>
      <c r="F5" s="185"/>
      <c r="G5" s="186"/>
      <c r="H5" s="185"/>
      <c r="I5" s="185"/>
      <c r="J5" s="186"/>
      <c r="K5" s="185"/>
      <c r="L5" s="185"/>
      <c r="M5" s="186"/>
      <c r="N5" s="185"/>
      <c r="O5" s="185"/>
      <c r="P5" s="186"/>
      <c r="Q5" s="185"/>
      <c r="R5" s="185"/>
      <c r="S5" s="186"/>
      <c r="T5" s="185"/>
      <c r="U5" s="186"/>
      <c r="V5" s="185"/>
      <c r="W5" s="186"/>
      <c r="X5" s="187"/>
      <c r="Y5" s="187"/>
      <c r="Z5" s="188"/>
      <c r="AA5" s="189"/>
      <c r="AB5" s="187"/>
      <c r="AC5" s="187"/>
      <c r="AD5" s="187"/>
      <c r="AE5" s="187"/>
      <c r="AF5" s="187"/>
      <c r="AG5" s="185"/>
      <c r="AJ5" s="344"/>
    </row>
    <row r="6" spans="1:37" x14ac:dyDescent="0.25">
      <c r="A6" s="185"/>
      <c r="B6" s="185"/>
      <c r="C6" s="185"/>
      <c r="D6" s="185"/>
      <c r="E6" s="185"/>
      <c r="F6" s="185"/>
      <c r="G6" s="186"/>
      <c r="H6" s="185"/>
      <c r="I6" s="185"/>
      <c r="J6" s="186"/>
      <c r="K6" s="185"/>
      <c r="L6" s="185"/>
      <c r="M6" s="186"/>
      <c r="N6" s="185"/>
      <c r="O6" s="185"/>
      <c r="P6" s="186"/>
      <c r="Q6" s="185"/>
      <c r="R6" s="185"/>
      <c r="S6" s="186"/>
      <c r="T6" s="185"/>
      <c r="U6" s="186"/>
      <c r="V6" s="185"/>
      <c r="W6" s="186"/>
      <c r="X6" s="187"/>
      <c r="Y6" s="187"/>
      <c r="Z6" s="188"/>
      <c r="AA6" s="189"/>
      <c r="AB6" s="187"/>
      <c r="AC6" s="187"/>
      <c r="AD6" s="187"/>
      <c r="AE6" s="187"/>
      <c r="AF6" s="187"/>
      <c r="AG6" s="185"/>
    </row>
    <row r="7" spans="1:37" ht="3.95" customHeight="1" x14ac:dyDescent="0.25">
      <c r="A7" s="185"/>
      <c r="B7" s="185"/>
      <c r="C7" s="185"/>
      <c r="D7" s="192"/>
      <c r="E7" s="192"/>
      <c r="F7" s="192"/>
      <c r="G7" s="186"/>
      <c r="H7" s="192"/>
      <c r="I7" s="192"/>
      <c r="J7" s="186"/>
      <c r="K7" s="192"/>
      <c r="L7" s="192"/>
      <c r="M7" s="186"/>
      <c r="N7" s="185"/>
      <c r="O7" s="185"/>
      <c r="P7" s="186"/>
      <c r="Q7" s="185"/>
      <c r="R7" s="185"/>
      <c r="S7" s="186"/>
      <c r="T7" s="185"/>
      <c r="U7" s="186"/>
      <c r="V7" s="185"/>
      <c r="W7" s="186"/>
      <c r="X7" s="185"/>
      <c r="Y7" s="185"/>
      <c r="Z7" s="186"/>
      <c r="AA7" s="189"/>
      <c r="AB7" s="185"/>
      <c r="AC7" s="185"/>
      <c r="AD7" s="185"/>
      <c r="AE7" s="185"/>
      <c r="AF7" s="185"/>
      <c r="AG7" s="185"/>
    </row>
    <row r="8" spans="1:37" ht="30" customHeight="1" x14ac:dyDescent="0.25">
      <c r="A8" s="185"/>
      <c r="B8" s="675" t="s">
        <v>21</v>
      </c>
      <c r="C8" s="675"/>
      <c r="D8" s="675"/>
      <c r="E8" s="675"/>
      <c r="F8" s="675"/>
      <c r="G8" s="675"/>
      <c r="H8" s="675"/>
      <c r="I8" s="675"/>
      <c r="J8" s="675"/>
      <c r="K8" s="675"/>
      <c r="L8" s="675"/>
      <c r="M8" s="675"/>
      <c r="N8" s="675"/>
      <c r="O8" s="675"/>
      <c r="P8" s="675"/>
      <c r="Q8" s="194"/>
      <c r="R8" s="194"/>
      <c r="S8" s="194"/>
      <c r="T8" s="194"/>
      <c r="U8" s="194"/>
      <c r="V8" s="194"/>
      <c r="W8" s="194"/>
      <c r="X8" s="194"/>
      <c r="Y8" s="194"/>
      <c r="Z8" s="194"/>
      <c r="AA8" s="194"/>
      <c r="AB8" s="194"/>
      <c r="AC8" s="194"/>
      <c r="AD8" s="194"/>
      <c r="AE8" s="194"/>
      <c r="AF8" s="676" t="s">
        <v>170</v>
      </c>
      <c r="AG8" s="676"/>
      <c r="AH8" s="676"/>
      <c r="AI8" s="676"/>
      <c r="AJ8" s="676"/>
      <c r="AK8" s="676"/>
    </row>
    <row r="9" spans="1:37" x14ac:dyDescent="0.25">
      <c r="A9" s="185"/>
      <c r="B9" s="185"/>
      <c r="C9" s="185"/>
      <c r="D9" s="185"/>
      <c r="E9" s="185"/>
      <c r="F9" s="185"/>
      <c r="G9" s="186"/>
      <c r="H9" s="185"/>
      <c r="I9" s="185"/>
      <c r="J9" s="186"/>
      <c r="K9" s="185"/>
      <c r="L9" s="185"/>
      <c r="M9" s="186"/>
      <c r="N9" s="185"/>
      <c r="O9" s="185"/>
      <c r="P9" s="186"/>
      <c r="Q9" s="185"/>
      <c r="R9" s="185"/>
      <c r="S9" s="186"/>
      <c r="T9" s="185"/>
      <c r="U9" s="186"/>
      <c r="V9" s="185"/>
      <c r="W9" s="186"/>
      <c r="X9" s="185"/>
      <c r="Y9" s="185"/>
      <c r="Z9" s="186"/>
      <c r="AA9" s="189"/>
      <c r="AB9" s="185"/>
      <c r="AC9" s="185"/>
      <c r="AD9" s="185"/>
      <c r="AE9" s="185"/>
      <c r="AF9" s="185"/>
      <c r="AG9" s="185"/>
    </row>
    <row r="10" spans="1:37" x14ac:dyDescent="0.25">
      <c r="A10" s="185"/>
      <c r="B10" s="185"/>
      <c r="C10" s="185"/>
      <c r="D10" s="185"/>
      <c r="E10" s="185"/>
      <c r="F10" s="185"/>
      <c r="G10" s="186"/>
      <c r="H10" s="185"/>
      <c r="I10" s="185"/>
      <c r="J10" s="186"/>
      <c r="K10" s="185"/>
      <c r="L10" s="185"/>
      <c r="M10" s="186"/>
      <c r="N10" s="185"/>
      <c r="O10" s="185"/>
      <c r="P10" s="186"/>
      <c r="Q10" s="185"/>
      <c r="R10" s="185"/>
      <c r="S10" s="186"/>
      <c r="T10" s="185"/>
      <c r="U10" s="186"/>
      <c r="V10" s="185"/>
      <c r="W10" s="186"/>
      <c r="X10" s="185"/>
      <c r="Y10" s="185"/>
      <c r="Z10" s="186"/>
      <c r="AA10" s="189"/>
      <c r="AB10" s="185"/>
      <c r="AC10" s="185"/>
      <c r="AD10" s="185"/>
      <c r="AE10" s="185"/>
      <c r="AF10" s="185"/>
      <c r="AG10" s="185"/>
    </row>
    <row r="11" spans="1:37" ht="17.25" customHeight="1" x14ac:dyDescent="0.25">
      <c r="A11" s="185"/>
      <c r="B11" s="724" t="s">
        <v>288</v>
      </c>
      <c r="C11" s="724"/>
      <c r="D11" s="724"/>
      <c r="E11" s="724"/>
      <c r="F11" s="724"/>
      <c r="G11" s="724"/>
      <c r="H11" s="724"/>
      <c r="I11" s="724"/>
      <c r="J11" s="724"/>
      <c r="K11" s="724"/>
      <c r="L11" s="724"/>
      <c r="M11" s="724"/>
      <c r="N11" s="724"/>
      <c r="O11" s="724"/>
      <c r="P11" s="724"/>
      <c r="Q11" s="724"/>
      <c r="R11" s="185"/>
      <c r="S11" s="186"/>
      <c r="T11" s="185"/>
      <c r="U11" s="186"/>
      <c r="V11" s="185"/>
      <c r="W11" s="186"/>
      <c r="X11" s="185"/>
      <c r="Y11" s="185"/>
      <c r="Z11" s="186"/>
      <c r="AA11" s="189"/>
      <c r="AB11" s="185"/>
      <c r="AC11" s="185"/>
      <c r="AD11" s="185"/>
      <c r="AE11" s="185"/>
      <c r="AF11" s="185"/>
      <c r="AG11" s="185"/>
    </row>
    <row r="12" spans="1:37" ht="6.95" customHeight="1" x14ac:dyDescent="0.25">
      <c r="A12" s="185"/>
      <c r="B12" s="185"/>
      <c r="C12" s="345"/>
      <c r="D12" s="345"/>
      <c r="E12" s="345"/>
      <c r="F12" s="345"/>
      <c r="G12" s="346"/>
      <c r="H12" s="345"/>
      <c r="I12" s="345"/>
      <c r="J12" s="346"/>
      <c r="K12" s="345"/>
      <c r="L12" s="345"/>
      <c r="M12" s="346"/>
      <c r="N12" s="345"/>
      <c r="O12" s="345"/>
      <c r="P12" s="346"/>
      <c r="Q12" s="185"/>
      <c r="R12" s="185"/>
      <c r="S12" s="186"/>
      <c r="T12" s="185"/>
      <c r="U12" s="186"/>
      <c r="V12" s="185"/>
      <c r="W12" s="186"/>
      <c r="X12" s="185"/>
      <c r="Y12" s="185"/>
      <c r="Z12" s="186"/>
      <c r="AA12" s="189"/>
      <c r="AB12" s="185"/>
      <c r="AC12" s="185"/>
      <c r="AD12" s="185"/>
      <c r="AE12" s="185"/>
      <c r="AF12" s="185"/>
      <c r="AG12" s="185"/>
    </row>
    <row r="13" spans="1:37" ht="39.950000000000003" customHeight="1" x14ac:dyDescent="0.25">
      <c r="A13" s="185"/>
      <c r="B13" s="185"/>
      <c r="C13" s="185"/>
      <c r="D13" s="347"/>
      <c r="E13" s="347"/>
      <c r="F13" s="1066" t="s">
        <v>40</v>
      </c>
      <c r="G13" s="1066"/>
      <c r="H13" s="1066"/>
      <c r="I13" s="1066"/>
      <c r="J13" s="272"/>
      <c r="K13" s="731" t="s">
        <v>246</v>
      </c>
      <c r="L13" s="731"/>
      <c r="M13" s="731"/>
      <c r="N13" s="731"/>
      <c r="O13" s="348"/>
      <c r="P13" s="271"/>
      <c r="Q13" s="1067" t="s">
        <v>247</v>
      </c>
      <c r="R13" s="1067"/>
      <c r="S13" s="1067"/>
      <c r="T13" s="1067"/>
      <c r="U13" s="272"/>
      <c r="V13" s="799"/>
      <c r="W13" s="799"/>
      <c r="X13" s="185"/>
      <c r="Y13" s="185"/>
      <c r="Z13" s="186"/>
      <c r="AA13" s="189"/>
      <c r="AB13" s="185"/>
      <c r="AC13" s="185"/>
      <c r="AD13" s="185"/>
      <c r="AE13" s="185"/>
      <c r="AF13" s="185"/>
      <c r="AG13" s="185"/>
    </row>
    <row r="14" spans="1:37" s="222" customFormat="1" ht="3.95" customHeight="1" x14ac:dyDescent="0.25">
      <c r="A14" s="186"/>
      <c r="B14" s="186"/>
      <c r="C14" s="186"/>
      <c r="D14" s="271"/>
      <c r="E14" s="271"/>
      <c r="F14" s="272"/>
      <c r="G14" s="272"/>
      <c r="H14" s="272"/>
      <c r="I14" s="272"/>
      <c r="J14" s="272"/>
      <c r="K14" s="272"/>
      <c r="L14" s="272"/>
      <c r="M14" s="272"/>
      <c r="N14" s="272"/>
      <c r="O14" s="271"/>
      <c r="P14" s="271"/>
      <c r="Q14" s="272"/>
      <c r="R14" s="272"/>
      <c r="S14" s="272"/>
      <c r="T14" s="272"/>
      <c r="U14" s="272"/>
      <c r="V14" s="272"/>
      <c r="W14" s="272"/>
      <c r="X14" s="186"/>
      <c r="Y14" s="186"/>
      <c r="Z14" s="186"/>
      <c r="AA14" s="282"/>
      <c r="AB14" s="186"/>
      <c r="AC14" s="186"/>
      <c r="AD14" s="186"/>
      <c r="AE14" s="186"/>
      <c r="AF14" s="186"/>
      <c r="AG14" s="186"/>
    </row>
    <row r="15" spans="1:37" ht="20.100000000000001" customHeight="1" x14ac:dyDescent="0.25">
      <c r="A15" s="185"/>
      <c r="B15" s="185"/>
      <c r="C15" s="733" t="s">
        <v>61</v>
      </c>
      <c r="D15" s="734"/>
      <c r="E15" s="349"/>
      <c r="F15" s="1068" t="s">
        <v>174</v>
      </c>
      <c r="G15" s="1068"/>
      <c r="H15" s="1068"/>
      <c r="I15" s="1068"/>
      <c r="J15" s="350"/>
      <c r="K15" s="736">
        <v>133.03</v>
      </c>
      <c r="L15" s="736"/>
      <c r="M15" s="736"/>
      <c r="N15" s="736"/>
      <c r="O15" s="351"/>
      <c r="P15" s="352"/>
      <c r="Q15" s="1025" t="s">
        <v>363</v>
      </c>
      <c r="R15" s="1026"/>
      <c r="S15" s="1026"/>
      <c r="T15" s="1027"/>
      <c r="U15" s="126"/>
      <c r="V15" s="799"/>
      <c r="W15" s="799"/>
      <c r="X15" s="185"/>
      <c r="Y15" s="185"/>
      <c r="Z15" s="186"/>
      <c r="AA15" s="189"/>
      <c r="AB15" s="185"/>
      <c r="AC15" s="185"/>
      <c r="AD15" s="185"/>
      <c r="AE15" s="185"/>
      <c r="AF15" s="185"/>
      <c r="AG15" s="185"/>
    </row>
    <row r="16" spans="1:37" ht="20.100000000000001" customHeight="1" x14ac:dyDescent="0.25">
      <c r="A16" s="185"/>
      <c r="B16" s="185"/>
      <c r="C16" s="725" t="s">
        <v>62</v>
      </c>
      <c r="D16" s="726"/>
      <c r="E16" s="349"/>
      <c r="F16" s="1069" t="s">
        <v>174</v>
      </c>
      <c r="G16" s="1069"/>
      <c r="H16" s="1069"/>
      <c r="I16" s="1069"/>
      <c r="J16" s="350"/>
      <c r="K16" s="728">
        <v>176.45</v>
      </c>
      <c r="L16" s="728"/>
      <c r="M16" s="728"/>
      <c r="N16" s="728"/>
      <c r="O16" s="353"/>
      <c r="P16" s="352"/>
      <c r="Q16" s="1029" t="s">
        <v>363</v>
      </c>
      <c r="R16" s="1030"/>
      <c r="S16" s="1030"/>
      <c r="T16" s="1031"/>
      <c r="U16" s="126"/>
      <c r="V16" s="799"/>
      <c r="W16" s="799"/>
      <c r="X16" s="185"/>
      <c r="Y16" s="185"/>
      <c r="Z16" s="186"/>
      <c r="AA16" s="189"/>
      <c r="AB16" s="185"/>
      <c r="AC16" s="185"/>
      <c r="AD16" s="185"/>
      <c r="AE16" s="185"/>
      <c r="AF16" s="185"/>
      <c r="AG16" s="185"/>
    </row>
    <row r="17" spans="1:37" ht="20.100000000000001" customHeight="1" x14ac:dyDescent="0.25">
      <c r="A17" s="185"/>
      <c r="B17" s="185"/>
      <c r="C17" s="725" t="s">
        <v>63</v>
      </c>
      <c r="D17" s="726"/>
      <c r="E17" s="349"/>
      <c r="F17" s="1069" t="s">
        <v>174</v>
      </c>
      <c r="G17" s="1069"/>
      <c r="H17" s="1069"/>
      <c r="I17" s="1069"/>
      <c r="J17" s="350"/>
      <c r="K17" s="728">
        <v>218.99</v>
      </c>
      <c r="L17" s="728"/>
      <c r="M17" s="728"/>
      <c r="N17" s="728"/>
      <c r="O17" s="353"/>
      <c r="P17" s="352"/>
      <c r="Q17" s="1029" t="s">
        <v>363</v>
      </c>
      <c r="R17" s="1030"/>
      <c r="S17" s="1030"/>
      <c r="T17" s="1031"/>
      <c r="U17" s="126"/>
      <c r="V17" s="799"/>
      <c r="W17" s="799"/>
      <c r="X17" s="185"/>
      <c r="Y17" s="185"/>
      <c r="Z17" s="186"/>
      <c r="AA17" s="189"/>
      <c r="AB17" s="185"/>
      <c r="AC17" s="185"/>
      <c r="AD17" s="185"/>
      <c r="AE17" s="185"/>
      <c r="AF17" s="185"/>
      <c r="AG17" s="185"/>
      <c r="AJ17" s="210"/>
      <c r="AK17" s="210"/>
    </row>
    <row r="18" spans="1:37" ht="20.100000000000001" customHeight="1" x14ac:dyDescent="0.25">
      <c r="A18" s="185"/>
      <c r="B18" s="185"/>
      <c r="C18" s="725" t="s">
        <v>64</v>
      </c>
      <c r="D18" s="726"/>
      <c r="E18" s="349"/>
      <c r="F18" s="1069" t="s">
        <v>174</v>
      </c>
      <c r="G18" s="1069"/>
      <c r="H18" s="1069"/>
      <c r="I18" s="1069"/>
      <c r="J18" s="350"/>
      <c r="K18" s="728">
        <v>261.45999999999998</v>
      </c>
      <c r="L18" s="728"/>
      <c r="M18" s="728"/>
      <c r="N18" s="728"/>
      <c r="O18" s="353"/>
      <c r="P18" s="352"/>
      <c r="Q18" s="1029" t="s">
        <v>363</v>
      </c>
      <c r="R18" s="1030"/>
      <c r="S18" s="1030"/>
      <c r="T18" s="1031"/>
      <c r="U18" s="126"/>
      <c r="V18" s="799"/>
      <c r="W18" s="799"/>
      <c r="X18" s="185"/>
      <c r="Y18" s="185"/>
      <c r="Z18" s="186"/>
      <c r="AA18" s="189"/>
      <c r="AB18" s="185"/>
      <c r="AC18" s="185"/>
      <c r="AD18" s="185"/>
      <c r="AE18" s="185"/>
      <c r="AF18" s="185"/>
      <c r="AG18" s="185"/>
    </row>
    <row r="19" spans="1:37" ht="20.100000000000001" customHeight="1" x14ac:dyDescent="0.25">
      <c r="A19" s="185"/>
      <c r="B19" s="185"/>
      <c r="C19" s="725" t="s">
        <v>65</v>
      </c>
      <c r="D19" s="726"/>
      <c r="E19" s="349"/>
      <c r="F19" s="1069" t="s">
        <v>174</v>
      </c>
      <c r="G19" s="1069"/>
      <c r="H19" s="1069"/>
      <c r="I19" s="1069"/>
      <c r="J19" s="350"/>
      <c r="K19" s="728">
        <v>303.94</v>
      </c>
      <c r="L19" s="728"/>
      <c r="M19" s="728"/>
      <c r="N19" s="728"/>
      <c r="O19" s="353"/>
      <c r="P19" s="352"/>
      <c r="Q19" s="728" t="s">
        <v>363</v>
      </c>
      <c r="R19" s="728"/>
      <c r="S19" s="728"/>
      <c r="T19" s="728"/>
      <c r="U19" s="126"/>
      <c r="V19" s="799"/>
      <c r="W19" s="799"/>
      <c r="X19" s="185"/>
      <c r="Y19" s="185"/>
      <c r="Z19" s="186"/>
      <c r="AA19" s="189"/>
      <c r="AB19" s="185" t="s">
        <v>364</v>
      </c>
      <c r="AC19" s="185"/>
      <c r="AD19" s="185"/>
      <c r="AE19" s="185"/>
      <c r="AF19" s="185"/>
      <c r="AG19" s="185"/>
    </row>
    <row r="20" spans="1:37" ht="20.100000000000001" customHeight="1" x14ac:dyDescent="0.25">
      <c r="A20" s="185"/>
      <c r="B20" s="185"/>
      <c r="C20" s="725" t="s">
        <v>66</v>
      </c>
      <c r="D20" s="726"/>
      <c r="E20" s="349"/>
      <c r="F20" s="1069" t="s">
        <v>174</v>
      </c>
      <c r="G20" s="1069"/>
      <c r="H20" s="1069"/>
      <c r="I20" s="1069"/>
      <c r="J20" s="350"/>
      <c r="K20" s="1029">
        <v>346.4</v>
      </c>
      <c r="L20" s="1030"/>
      <c r="M20" s="1030"/>
      <c r="N20" s="1031"/>
      <c r="O20" s="353"/>
      <c r="P20" s="352"/>
      <c r="Q20" s="728" t="s">
        <v>363</v>
      </c>
      <c r="R20" s="728"/>
      <c r="S20" s="728"/>
      <c r="T20" s="728"/>
      <c r="U20" s="126"/>
      <c r="V20" s="799"/>
      <c r="W20" s="799"/>
      <c r="X20" s="185"/>
      <c r="Y20" s="185"/>
      <c r="Z20" s="186"/>
      <c r="AA20" s="189"/>
      <c r="AB20" s="207"/>
      <c r="AC20" s="185"/>
      <c r="AD20" s="185"/>
      <c r="AE20" s="185"/>
      <c r="AF20" s="185"/>
      <c r="AG20" s="185"/>
    </row>
    <row r="21" spans="1:37" ht="20.100000000000001" customHeight="1" x14ac:dyDescent="0.25">
      <c r="A21" s="185"/>
      <c r="B21" s="185"/>
      <c r="C21" s="725" t="s">
        <v>67</v>
      </c>
      <c r="D21" s="726"/>
      <c r="E21" s="349"/>
      <c r="F21" s="1069" t="s">
        <v>174</v>
      </c>
      <c r="G21" s="1069"/>
      <c r="H21" s="1069"/>
      <c r="I21" s="1069"/>
      <c r="J21" s="350"/>
      <c r="K21" s="1029">
        <v>388.87</v>
      </c>
      <c r="L21" s="1030"/>
      <c r="M21" s="1030"/>
      <c r="N21" s="1031"/>
      <c r="O21" s="353"/>
      <c r="P21" s="352"/>
      <c r="Q21" s="728" t="s">
        <v>363</v>
      </c>
      <c r="R21" s="728"/>
      <c r="S21" s="728"/>
      <c r="T21" s="728"/>
      <c r="U21" s="126"/>
      <c r="V21" s="799"/>
      <c r="W21" s="799"/>
      <c r="X21" s="185"/>
      <c r="Y21" s="197"/>
      <c r="Z21" s="197"/>
      <c r="AA21" s="197"/>
      <c r="AB21" s="354"/>
      <c r="AC21" s="354"/>
      <c r="AD21" s="354"/>
      <c r="AE21" s="354"/>
      <c r="AF21" s="354"/>
      <c r="AG21" s="185"/>
    </row>
    <row r="22" spans="1:37" ht="20.100000000000001" customHeight="1" x14ac:dyDescent="0.25">
      <c r="A22" s="185"/>
      <c r="B22" s="185"/>
      <c r="C22" s="725" t="s">
        <v>68</v>
      </c>
      <c r="D22" s="726"/>
      <c r="E22" s="349"/>
      <c r="F22" s="1069" t="s">
        <v>174</v>
      </c>
      <c r="G22" s="1069"/>
      <c r="H22" s="1069"/>
      <c r="I22" s="1069"/>
      <c r="J22" s="350"/>
      <c r="K22" s="1029">
        <v>431.35</v>
      </c>
      <c r="L22" s="1030"/>
      <c r="M22" s="1030"/>
      <c r="N22" s="1031"/>
      <c r="O22" s="353"/>
      <c r="P22" s="352"/>
      <c r="Q22" s="728" t="s">
        <v>363</v>
      </c>
      <c r="R22" s="728"/>
      <c r="S22" s="728"/>
      <c r="T22" s="728"/>
      <c r="U22" s="126"/>
      <c r="V22" s="272"/>
      <c r="W22" s="272"/>
      <c r="X22" s="185"/>
      <c r="Y22" s="197"/>
      <c r="Z22" s="197"/>
      <c r="AA22" s="197"/>
      <c r="AB22" s="1094" t="s">
        <v>395</v>
      </c>
      <c r="AC22" s="1094"/>
      <c r="AD22" s="1094"/>
      <c r="AE22" s="1094"/>
      <c r="AF22" s="1094"/>
      <c r="AG22" s="1094"/>
      <c r="AH22" s="1094"/>
    </row>
    <row r="23" spans="1:37" ht="20.100000000000001" customHeight="1" x14ac:dyDescent="0.25">
      <c r="A23" s="185"/>
      <c r="B23" s="185"/>
      <c r="C23" s="1095" t="s">
        <v>69</v>
      </c>
      <c r="D23" s="1096"/>
      <c r="E23" s="349"/>
      <c r="F23" s="1070" t="s">
        <v>171</v>
      </c>
      <c r="G23" s="1070"/>
      <c r="H23" s="1070"/>
      <c r="I23" s="1070"/>
      <c r="J23" s="350"/>
      <c r="K23" s="1029" t="s">
        <v>363</v>
      </c>
      <c r="L23" s="1030"/>
      <c r="M23" s="1030"/>
      <c r="N23" s="1031"/>
      <c r="O23" s="353"/>
      <c r="P23" s="352"/>
      <c r="Q23" s="728">
        <v>133.38999999999999</v>
      </c>
      <c r="R23" s="728"/>
      <c r="S23" s="728"/>
      <c r="T23" s="728"/>
      <c r="U23" s="126"/>
      <c r="V23" s="272"/>
      <c r="W23" s="272"/>
      <c r="X23" s="185"/>
      <c r="Y23" s="185"/>
      <c r="Z23" s="186"/>
      <c r="AA23" s="189"/>
      <c r="AB23" s="1094"/>
      <c r="AC23" s="1094"/>
      <c r="AD23" s="1094"/>
      <c r="AE23" s="1094"/>
      <c r="AF23" s="1094"/>
      <c r="AG23" s="1094"/>
      <c r="AH23" s="1094"/>
    </row>
    <row r="24" spans="1:37" ht="20.100000000000001" customHeight="1" x14ac:dyDescent="0.25">
      <c r="A24" s="185"/>
      <c r="B24" s="185"/>
      <c r="C24" s="1097"/>
      <c r="D24" s="1098"/>
      <c r="E24" s="349"/>
      <c r="F24" s="1070" t="s">
        <v>172</v>
      </c>
      <c r="G24" s="1070"/>
      <c r="H24" s="1070"/>
      <c r="I24" s="1070"/>
      <c r="J24" s="350"/>
      <c r="K24" s="1029" t="s">
        <v>363</v>
      </c>
      <c r="L24" s="1030"/>
      <c r="M24" s="1030"/>
      <c r="N24" s="1031"/>
      <c r="O24" s="353"/>
      <c r="P24" s="352"/>
      <c r="Q24" s="728">
        <v>638.24</v>
      </c>
      <c r="R24" s="728"/>
      <c r="S24" s="728"/>
      <c r="T24" s="728"/>
      <c r="U24" s="126"/>
      <c r="V24" s="272"/>
      <c r="W24" s="272"/>
      <c r="X24" s="185"/>
      <c r="Y24" s="185"/>
      <c r="Z24" s="186"/>
      <c r="AA24" s="189"/>
      <c r="AB24" s="1094"/>
      <c r="AC24" s="1094"/>
      <c r="AD24" s="1094"/>
      <c r="AE24" s="1094"/>
      <c r="AF24" s="1094"/>
      <c r="AG24" s="1094"/>
      <c r="AH24" s="1094"/>
    </row>
    <row r="25" spans="1:37" ht="20.100000000000001" customHeight="1" x14ac:dyDescent="0.25">
      <c r="A25" s="185"/>
      <c r="B25" s="185"/>
      <c r="C25" s="1099"/>
      <c r="D25" s="1100"/>
      <c r="E25" s="349"/>
      <c r="F25" s="1070" t="s">
        <v>173</v>
      </c>
      <c r="G25" s="1070"/>
      <c r="H25" s="1070"/>
      <c r="I25" s="1070"/>
      <c r="J25" s="350"/>
      <c r="K25" s="1029" t="s">
        <v>363</v>
      </c>
      <c r="L25" s="1030"/>
      <c r="M25" s="1030"/>
      <c r="N25" s="1031"/>
      <c r="O25" s="353"/>
      <c r="P25" s="352"/>
      <c r="Q25" s="728">
        <v>1239.1600000000001</v>
      </c>
      <c r="R25" s="728"/>
      <c r="S25" s="728"/>
      <c r="T25" s="728"/>
      <c r="U25" s="126"/>
      <c r="V25" s="272"/>
      <c r="W25" s="272"/>
      <c r="X25" s="185"/>
      <c r="Y25" s="185"/>
      <c r="Z25" s="186"/>
      <c r="AA25" s="189"/>
      <c r="AB25" s="185"/>
      <c r="AC25" s="185"/>
      <c r="AD25" s="185"/>
      <c r="AE25" s="185"/>
      <c r="AF25" s="185"/>
      <c r="AG25" s="185"/>
    </row>
    <row r="26" spans="1:37" ht="20.100000000000001" customHeight="1" x14ac:dyDescent="0.25">
      <c r="A26" s="185"/>
      <c r="B26" s="185"/>
      <c r="C26" s="725" t="s">
        <v>70</v>
      </c>
      <c r="D26" s="726"/>
      <c r="E26" s="349"/>
      <c r="F26" s="1069" t="s">
        <v>171</v>
      </c>
      <c r="G26" s="1069"/>
      <c r="H26" s="1069"/>
      <c r="I26" s="1069"/>
      <c r="J26" s="350"/>
      <c r="K26" s="1029">
        <v>167.15</v>
      </c>
      <c r="L26" s="1030"/>
      <c r="M26" s="1030"/>
      <c r="N26" s="1031"/>
      <c r="O26" s="353"/>
      <c r="P26" s="352"/>
      <c r="Q26" s="728" t="s">
        <v>363</v>
      </c>
      <c r="R26" s="728"/>
      <c r="S26" s="728"/>
      <c r="T26" s="728"/>
      <c r="U26" s="126"/>
      <c r="V26" s="272"/>
      <c r="W26" s="272"/>
      <c r="X26" s="185"/>
      <c r="Y26" s="185"/>
      <c r="Z26" s="186"/>
      <c r="AA26" s="189"/>
      <c r="AB26" s="185"/>
      <c r="AC26" s="185"/>
      <c r="AD26" s="185"/>
      <c r="AE26" s="185"/>
      <c r="AF26" s="185"/>
      <c r="AG26" s="185"/>
    </row>
    <row r="27" spans="1:37" ht="20.100000000000001" customHeight="1" x14ac:dyDescent="0.25">
      <c r="A27" s="185"/>
      <c r="B27" s="185"/>
      <c r="C27" s="1095" t="s">
        <v>72</v>
      </c>
      <c r="D27" s="1096"/>
      <c r="E27" s="349"/>
      <c r="F27" s="1070" t="s">
        <v>171</v>
      </c>
      <c r="G27" s="1070"/>
      <c r="H27" s="1070"/>
      <c r="I27" s="1070"/>
      <c r="J27" s="350"/>
      <c r="K27" s="1029" t="s">
        <v>363</v>
      </c>
      <c r="L27" s="1030"/>
      <c r="M27" s="1030"/>
      <c r="N27" s="1031"/>
      <c r="O27" s="353"/>
      <c r="P27" s="352"/>
      <c r="Q27" s="728">
        <v>262.14</v>
      </c>
      <c r="R27" s="728"/>
      <c r="S27" s="728"/>
      <c r="T27" s="728"/>
      <c r="U27" s="126"/>
      <c r="V27" s="272"/>
      <c r="W27" s="272"/>
      <c r="X27" s="185"/>
      <c r="Y27" s="185"/>
      <c r="Z27" s="186"/>
      <c r="AA27" s="189"/>
      <c r="AB27" s="185"/>
      <c r="AC27" s="185"/>
      <c r="AD27" s="185"/>
      <c r="AE27" s="185"/>
      <c r="AF27" s="185"/>
      <c r="AG27" s="185"/>
    </row>
    <row r="28" spans="1:37" ht="20.100000000000001" customHeight="1" x14ac:dyDescent="0.25">
      <c r="A28" s="185"/>
      <c r="B28" s="185"/>
      <c r="C28" s="1097"/>
      <c r="D28" s="1098"/>
      <c r="E28" s="349"/>
      <c r="F28" s="1070" t="s">
        <v>172</v>
      </c>
      <c r="G28" s="1070"/>
      <c r="H28" s="1070"/>
      <c r="I28" s="1070"/>
      <c r="J28" s="350"/>
      <c r="K28" s="1029" t="s">
        <v>363</v>
      </c>
      <c r="L28" s="1030"/>
      <c r="M28" s="1030"/>
      <c r="N28" s="1031"/>
      <c r="O28" s="353"/>
      <c r="P28" s="352"/>
      <c r="Q28" s="728">
        <v>1239.1600000000001</v>
      </c>
      <c r="R28" s="728"/>
      <c r="S28" s="728"/>
      <c r="T28" s="728"/>
      <c r="U28" s="126"/>
      <c r="V28" s="272"/>
      <c r="W28" s="272"/>
      <c r="X28" s="185"/>
      <c r="Y28" s="185"/>
      <c r="Z28" s="186"/>
      <c r="AA28" s="189"/>
      <c r="AB28" s="207"/>
      <c r="AC28" s="185"/>
      <c r="AD28" s="185"/>
      <c r="AE28" s="185"/>
      <c r="AF28" s="185"/>
      <c r="AG28" s="185"/>
    </row>
    <row r="29" spans="1:37" ht="20.100000000000001" customHeight="1" x14ac:dyDescent="0.25">
      <c r="A29" s="185"/>
      <c r="B29" s="185"/>
      <c r="C29" s="1099"/>
      <c r="D29" s="1100"/>
      <c r="E29" s="349"/>
      <c r="F29" s="1070" t="s">
        <v>173</v>
      </c>
      <c r="G29" s="1070"/>
      <c r="H29" s="1070"/>
      <c r="I29" s="1070"/>
      <c r="J29" s="350"/>
      <c r="K29" s="1029" t="s">
        <v>363</v>
      </c>
      <c r="L29" s="1030"/>
      <c r="M29" s="1030"/>
      <c r="N29" s="1031"/>
      <c r="O29" s="353"/>
      <c r="P29" s="352"/>
      <c r="Q29" s="728">
        <v>2397.7600000000002</v>
      </c>
      <c r="R29" s="728"/>
      <c r="S29" s="728"/>
      <c r="T29" s="728"/>
      <c r="U29" s="126"/>
      <c r="V29" s="272"/>
      <c r="W29" s="272"/>
      <c r="X29" s="185"/>
      <c r="Y29" s="185"/>
      <c r="Z29" s="186"/>
      <c r="AA29" s="189"/>
      <c r="AB29" s="207"/>
      <c r="AC29" s="185"/>
      <c r="AD29" s="185"/>
      <c r="AE29" s="185"/>
      <c r="AF29" s="185"/>
      <c r="AG29" s="185"/>
    </row>
    <row r="30" spans="1:37" ht="20.100000000000001" customHeight="1" x14ac:dyDescent="0.25">
      <c r="A30" s="185"/>
      <c r="B30" s="185"/>
      <c r="C30" s="725" t="s">
        <v>71</v>
      </c>
      <c r="D30" s="726"/>
      <c r="E30" s="349"/>
      <c r="F30" s="1069" t="s">
        <v>171</v>
      </c>
      <c r="G30" s="1069"/>
      <c r="H30" s="1069"/>
      <c r="I30" s="1069"/>
      <c r="J30" s="355"/>
      <c r="K30" s="1029">
        <v>370.67</v>
      </c>
      <c r="L30" s="1030"/>
      <c r="M30" s="1030"/>
      <c r="N30" s="1031"/>
      <c r="O30" s="353"/>
      <c r="P30" s="352" t="s">
        <v>363</v>
      </c>
      <c r="Q30" s="728" t="s">
        <v>363</v>
      </c>
      <c r="R30" s="728"/>
      <c r="S30" s="728"/>
      <c r="T30" s="728"/>
      <c r="U30" s="126"/>
      <c r="V30" s="272"/>
      <c r="W30" s="272"/>
      <c r="X30" s="185"/>
      <c r="Y30" s="185"/>
      <c r="Z30" s="186"/>
      <c r="AA30" s="189"/>
      <c r="AB30" s="185"/>
      <c r="AC30" s="185"/>
      <c r="AD30" s="185"/>
      <c r="AE30" s="185"/>
      <c r="AF30" s="185"/>
      <c r="AG30" s="185"/>
    </row>
    <row r="31" spans="1:37" ht="20.100000000000001" customHeight="1" x14ac:dyDescent="0.25">
      <c r="A31" s="185"/>
      <c r="B31" s="185"/>
      <c r="C31" s="1095" t="s">
        <v>73</v>
      </c>
      <c r="D31" s="1096"/>
      <c r="E31" s="349"/>
      <c r="F31" s="1070" t="s">
        <v>171</v>
      </c>
      <c r="G31" s="1070"/>
      <c r="H31" s="1070"/>
      <c r="I31" s="1070"/>
      <c r="J31" s="350"/>
      <c r="K31" s="1029" t="s">
        <v>363</v>
      </c>
      <c r="L31" s="1030"/>
      <c r="M31" s="1030"/>
      <c r="N31" s="1031"/>
      <c r="O31" s="353"/>
      <c r="P31" s="352"/>
      <c r="Q31" s="728">
        <v>389.9</v>
      </c>
      <c r="R31" s="728"/>
      <c r="S31" s="728"/>
      <c r="T31" s="728"/>
      <c r="U31" s="126"/>
      <c r="V31" s="272"/>
      <c r="W31" s="272"/>
      <c r="X31" s="185"/>
      <c r="Y31" s="185"/>
      <c r="Z31" s="186"/>
      <c r="AA31" s="189"/>
      <c r="AB31" s="185"/>
      <c r="AC31" s="185"/>
      <c r="AD31" s="185"/>
      <c r="AE31" s="185"/>
      <c r="AF31" s="185"/>
      <c r="AG31" s="185"/>
    </row>
    <row r="32" spans="1:37" ht="20.100000000000001" customHeight="1" x14ac:dyDescent="0.25">
      <c r="A32" s="185"/>
      <c r="B32" s="185"/>
      <c r="C32" s="1097"/>
      <c r="D32" s="1098"/>
      <c r="E32" s="349"/>
      <c r="F32" s="1070" t="s">
        <v>172</v>
      </c>
      <c r="G32" s="1070"/>
      <c r="H32" s="1070"/>
      <c r="I32" s="1070"/>
      <c r="J32" s="350"/>
      <c r="K32" s="1029" t="s">
        <v>363</v>
      </c>
      <c r="L32" s="1030"/>
      <c r="M32" s="1030"/>
      <c r="N32" s="1031"/>
      <c r="O32" s="353"/>
      <c r="P32" s="352"/>
      <c r="Q32" s="728">
        <v>1830.85</v>
      </c>
      <c r="R32" s="728"/>
      <c r="S32" s="728"/>
      <c r="T32" s="728"/>
      <c r="U32" s="126"/>
      <c r="V32" s="272"/>
      <c r="W32" s="272"/>
      <c r="X32" s="185"/>
      <c r="Y32" s="185"/>
      <c r="Z32" s="186"/>
      <c r="AA32" s="189"/>
      <c r="AB32" s="185"/>
      <c r="AC32" s="185"/>
      <c r="AD32" s="185"/>
      <c r="AE32" s="185"/>
      <c r="AF32" s="185"/>
      <c r="AG32" s="185"/>
    </row>
    <row r="33" spans="1:37" ht="20.100000000000001" customHeight="1" x14ac:dyDescent="0.25">
      <c r="A33" s="185"/>
      <c r="B33" s="185"/>
      <c r="C33" s="1099"/>
      <c r="D33" s="1100"/>
      <c r="E33" s="349"/>
      <c r="F33" s="1070" t="s">
        <v>173</v>
      </c>
      <c r="G33" s="1070"/>
      <c r="H33" s="1070"/>
      <c r="I33" s="1070"/>
      <c r="J33" s="350"/>
      <c r="K33" s="1029" t="s">
        <v>363</v>
      </c>
      <c r="L33" s="1030"/>
      <c r="M33" s="1030"/>
      <c r="N33" s="1031"/>
      <c r="O33" s="353"/>
      <c r="P33" s="352"/>
      <c r="Q33" s="728">
        <v>3531.58</v>
      </c>
      <c r="R33" s="728"/>
      <c r="S33" s="728"/>
      <c r="T33" s="728"/>
      <c r="U33" s="126"/>
      <c r="V33" s="272"/>
      <c r="W33" s="272"/>
      <c r="X33" s="185"/>
      <c r="Y33" s="185"/>
      <c r="Z33" s="186"/>
      <c r="AA33" s="189"/>
      <c r="AB33" s="185"/>
      <c r="AC33" s="185"/>
      <c r="AD33" s="185"/>
      <c r="AE33" s="185"/>
      <c r="AF33" s="185"/>
      <c r="AG33" s="185"/>
    </row>
    <row r="34" spans="1:37" x14ac:dyDescent="0.25">
      <c r="A34" s="185"/>
      <c r="B34" s="185"/>
      <c r="C34" s="272"/>
      <c r="D34" s="272"/>
      <c r="E34" s="272"/>
      <c r="F34" s="233"/>
      <c r="G34" s="272"/>
      <c r="H34" s="233"/>
      <c r="I34" s="233"/>
      <c r="J34" s="272"/>
      <c r="K34" s="350"/>
      <c r="L34" s="350"/>
      <c r="M34" s="350"/>
      <c r="N34" s="350"/>
      <c r="O34" s="112"/>
      <c r="P34" s="112"/>
      <c r="Q34" s="126"/>
      <c r="R34" s="126"/>
      <c r="S34" s="126"/>
      <c r="T34" s="126"/>
      <c r="U34" s="126"/>
      <c r="V34" s="272"/>
      <c r="W34" s="272"/>
      <c r="X34" s="185"/>
      <c r="Y34" s="185"/>
      <c r="Z34" s="186"/>
      <c r="AA34" s="189"/>
      <c r="AB34" s="185"/>
      <c r="AC34" s="185"/>
      <c r="AD34" s="185"/>
      <c r="AE34" s="185"/>
      <c r="AF34" s="185"/>
      <c r="AG34" s="185"/>
    </row>
    <row r="35" spans="1:37" x14ac:dyDescent="0.25">
      <c r="A35" s="185"/>
      <c r="B35" s="185"/>
      <c r="C35" s="272"/>
      <c r="D35" s="272"/>
      <c r="E35" s="272"/>
      <c r="F35" s="233"/>
      <c r="G35" s="272"/>
      <c r="H35" s="233"/>
      <c r="I35" s="233"/>
      <c r="J35" s="272"/>
      <c r="K35" s="350"/>
      <c r="L35" s="350"/>
      <c r="M35" s="350"/>
      <c r="N35" s="350"/>
      <c r="O35" s="112"/>
      <c r="P35" s="112"/>
      <c r="Q35" s="126"/>
      <c r="R35" s="126"/>
      <c r="S35" s="126"/>
      <c r="T35" s="126"/>
      <c r="U35" s="126"/>
      <c r="V35" s="272"/>
      <c r="W35" s="272"/>
      <c r="X35" s="185"/>
      <c r="Y35" s="185"/>
      <c r="Z35" s="186"/>
      <c r="AA35" s="189"/>
      <c r="AB35" s="185"/>
      <c r="AC35" s="185"/>
      <c r="AD35" s="185"/>
      <c r="AE35" s="185"/>
      <c r="AF35" s="185"/>
      <c r="AG35" s="185"/>
    </row>
    <row r="36" spans="1:37" x14ac:dyDescent="0.25">
      <c r="A36" s="185"/>
      <c r="B36" s="185"/>
      <c r="C36" s="184"/>
      <c r="D36" s="184"/>
      <c r="E36" s="184"/>
      <c r="F36" s="184"/>
      <c r="G36" s="126"/>
      <c r="H36" s="184"/>
      <c r="I36" s="184"/>
      <c r="J36" s="126"/>
      <c r="K36" s="233"/>
      <c r="L36" s="233"/>
      <c r="M36" s="272"/>
      <c r="N36" s="233"/>
      <c r="O36" s="195"/>
      <c r="P36" s="112"/>
      <c r="Q36" s="126"/>
      <c r="R36" s="126"/>
      <c r="S36" s="126"/>
      <c r="T36" s="126"/>
      <c r="U36" s="126"/>
      <c r="V36" s="196"/>
      <c r="W36" s="196"/>
      <c r="X36" s="185"/>
      <c r="Y36" s="185"/>
      <c r="Z36" s="186"/>
      <c r="AA36" s="189"/>
      <c r="AB36" s="185"/>
      <c r="AC36" s="185"/>
      <c r="AD36" s="185"/>
      <c r="AE36" s="185"/>
      <c r="AF36" s="185"/>
      <c r="AG36" s="185"/>
    </row>
    <row r="37" spans="1:37" ht="15.75" thickBot="1" x14ac:dyDescent="0.3">
      <c r="A37" s="185"/>
      <c r="B37" s="185"/>
      <c r="C37" s="184"/>
      <c r="D37" s="184"/>
      <c r="E37" s="184"/>
      <c r="F37" s="184"/>
      <c r="G37" s="126"/>
      <c r="H37" s="184"/>
      <c r="I37" s="184"/>
      <c r="J37" s="126"/>
      <c r="K37" s="233"/>
      <c r="L37" s="233"/>
      <c r="M37" s="272"/>
      <c r="N37" s="233"/>
      <c r="O37" s="195"/>
      <c r="P37" s="112"/>
      <c r="Q37" s="126"/>
      <c r="R37" s="126"/>
      <c r="S37" s="126"/>
      <c r="T37" s="126"/>
      <c r="U37" s="126"/>
      <c r="V37" s="196"/>
      <c r="W37" s="196"/>
      <c r="X37" s="185"/>
      <c r="Y37" s="185"/>
      <c r="Z37" s="186"/>
      <c r="AA37" s="189"/>
      <c r="AB37" s="185"/>
      <c r="AC37" s="185"/>
      <c r="AD37" s="185"/>
      <c r="AE37" s="185"/>
      <c r="AF37" s="185"/>
      <c r="AG37" s="185"/>
    </row>
    <row r="38" spans="1:37" s="205" customFormat="1" ht="24.95" customHeight="1" x14ac:dyDescent="0.25">
      <c r="A38" s="197"/>
      <c r="B38" s="640" t="s">
        <v>416</v>
      </c>
      <c r="C38" s="641"/>
      <c r="D38" s="641"/>
      <c r="E38" s="641"/>
      <c r="F38" s="641"/>
      <c r="G38" s="641"/>
      <c r="H38" s="641"/>
      <c r="I38" s="641"/>
      <c r="J38" s="641"/>
      <c r="K38" s="641"/>
      <c r="L38" s="641"/>
      <c r="M38" s="198"/>
      <c r="N38" s="199"/>
      <c r="O38" s="199"/>
      <c r="P38" s="199"/>
      <c r="Q38" s="199"/>
      <c r="R38" s="199"/>
      <c r="S38" s="199"/>
      <c r="T38" s="200"/>
      <c r="U38" s="201"/>
      <c r="V38" s="200"/>
      <c r="W38" s="201"/>
      <c r="X38" s="200"/>
      <c r="Y38" s="200"/>
      <c r="Z38" s="201"/>
      <c r="AA38" s="202"/>
      <c r="AB38" s="200"/>
      <c r="AC38" s="200"/>
      <c r="AD38" s="200"/>
      <c r="AE38" s="200"/>
      <c r="AF38" s="200"/>
      <c r="AG38" s="200"/>
      <c r="AH38" s="203"/>
      <c r="AI38" s="203"/>
      <c r="AJ38" s="203"/>
      <c r="AK38" s="204"/>
    </row>
    <row r="39" spans="1:37" ht="15.75" x14ac:dyDescent="0.25">
      <c r="A39" s="185"/>
      <c r="B39" s="206"/>
      <c r="C39" s="207"/>
      <c r="D39" s="207"/>
      <c r="E39" s="207"/>
      <c r="F39" s="207"/>
      <c r="G39" s="186"/>
      <c r="H39" s="207"/>
      <c r="I39" s="207"/>
      <c r="J39" s="186"/>
      <c r="K39" s="207"/>
      <c r="L39" s="207"/>
      <c r="M39" s="186"/>
      <c r="N39" s="207"/>
      <c r="O39" s="207"/>
      <c r="P39" s="186"/>
      <c r="Q39" s="207"/>
      <c r="R39" s="207"/>
      <c r="S39" s="186"/>
      <c r="T39" s="207"/>
      <c r="U39" s="186"/>
      <c r="V39" s="207"/>
      <c r="W39" s="186"/>
      <c r="X39" s="207"/>
      <c r="Y39" s="207"/>
      <c r="Z39" s="186"/>
      <c r="AA39" s="208"/>
      <c r="AB39" s="207"/>
      <c r="AC39" s="207"/>
      <c r="AD39" s="278"/>
      <c r="AE39" s="278"/>
      <c r="AF39" s="278"/>
      <c r="AG39" s="207"/>
      <c r="AH39" s="210"/>
      <c r="AI39" s="210"/>
      <c r="AJ39" s="210"/>
      <c r="AK39" s="211"/>
    </row>
    <row r="40" spans="1:37" ht="15.75" x14ac:dyDescent="0.25">
      <c r="A40" s="185"/>
      <c r="B40" s="206"/>
      <c r="C40" s="207"/>
      <c r="D40" s="207"/>
      <c r="E40" s="207"/>
      <c r="F40" s="207"/>
      <c r="G40" s="186"/>
      <c r="H40" s="207"/>
      <c r="I40" s="207"/>
      <c r="J40" s="186"/>
      <c r="K40" s="207"/>
      <c r="L40" s="207"/>
      <c r="M40" s="186"/>
      <c r="N40" s="207"/>
      <c r="O40" s="207"/>
      <c r="P40" s="186"/>
      <c r="Q40" s="207"/>
      <c r="R40" s="207"/>
      <c r="S40" s="186"/>
      <c r="T40" s="207"/>
      <c r="U40" s="186"/>
      <c r="V40" s="207"/>
      <c r="W40" s="186"/>
      <c r="X40" s="207"/>
      <c r="Y40" s="207"/>
      <c r="Z40" s="186"/>
      <c r="AA40" s="208"/>
      <c r="AB40" s="207"/>
      <c r="AC40" s="207"/>
      <c r="AD40" s="278"/>
      <c r="AE40" s="278"/>
      <c r="AF40" s="278"/>
      <c r="AG40" s="207"/>
      <c r="AH40" s="210"/>
      <c r="AI40" s="210"/>
      <c r="AJ40" s="210"/>
      <c r="AK40" s="211"/>
    </row>
    <row r="41" spans="1:37" ht="15" customHeight="1" x14ac:dyDescent="0.25">
      <c r="A41" s="185"/>
      <c r="B41" s="206"/>
      <c r="C41" s="207"/>
      <c r="D41" s="207"/>
      <c r="E41" s="207"/>
      <c r="F41" s="207"/>
      <c r="G41" s="186"/>
      <c r="H41" s="207"/>
      <c r="I41" s="207"/>
      <c r="J41" s="186"/>
      <c r="K41" s="207"/>
      <c r="L41" s="207"/>
      <c r="M41" s="186"/>
      <c r="N41" s="642" t="s">
        <v>396</v>
      </c>
      <c r="O41" s="642"/>
      <c r="P41" s="283"/>
      <c r="Q41" s="642" t="s">
        <v>268</v>
      </c>
      <c r="R41" s="642"/>
      <c r="S41" s="283"/>
      <c r="T41" s="720" t="s">
        <v>397</v>
      </c>
      <c r="U41" s="739"/>
      <c r="V41" s="721"/>
      <c r="W41" s="283"/>
      <c r="X41" s="642" t="s">
        <v>410</v>
      </c>
      <c r="Y41" s="642"/>
      <c r="Z41" s="272"/>
      <c r="AA41" s="642" t="s">
        <v>398</v>
      </c>
      <c r="AB41" s="642"/>
      <c r="AC41" s="207"/>
      <c r="AD41" s="219" t="s">
        <v>407</v>
      </c>
      <c r="AE41" s="356"/>
      <c r="AF41" s="810" t="s">
        <v>424</v>
      </c>
      <c r="AG41" s="810"/>
      <c r="AH41" s="810"/>
      <c r="AI41" s="810"/>
      <c r="AJ41" s="810"/>
      <c r="AK41" s="211"/>
    </row>
    <row r="42" spans="1:37" ht="35.25" customHeight="1" x14ac:dyDescent="0.25">
      <c r="A42" s="185"/>
      <c r="B42" s="206"/>
      <c r="C42" s="207"/>
      <c r="D42" s="207"/>
      <c r="E42" s="207"/>
      <c r="F42" s="207"/>
      <c r="G42" s="186"/>
      <c r="H42" s="207"/>
      <c r="I42" s="207"/>
      <c r="J42" s="186"/>
      <c r="K42" s="207"/>
      <c r="L42" s="207"/>
      <c r="M42" s="186"/>
      <c r="N42" s="642"/>
      <c r="O42" s="642"/>
      <c r="P42" s="283"/>
      <c r="Q42" s="642"/>
      <c r="R42" s="642"/>
      <c r="S42" s="283"/>
      <c r="T42" s="722"/>
      <c r="U42" s="740"/>
      <c r="V42" s="723"/>
      <c r="W42" s="283"/>
      <c r="X42" s="642"/>
      <c r="Y42" s="642"/>
      <c r="Z42" s="272"/>
      <c r="AA42" s="642"/>
      <c r="AB42" s="642"/>
      <c r="AC42" s="207"/>
      <c r="AD42" s="219"/>
      <c r="AE42" s="356"/>
      <c r="AF42" s="810"/>
      <c r="AG42" s="810"/>
      <c r="AH42" s="810"/>
      <c r="AI42" s="810"/>
      <c r="AJ42" s="810"/>
      <c r="AK42" s="211"/>
    </row>
    <row r="43" spans="1:37" ht="3.95" customHeight="1" x14ac:dyDescent="0.25">
      <c r="A43" s="207"/>
      <c r="B43" s="206"/>
      <c r="C43" s="207"/>
      <c r="D43" s="207"/>
      <c r="E43" s="207"/>
      <c r="F43" s="207"/>
      <c r="G43" s="186"/>
      <c r="H43" s="207"/>
      <c r="I43" s="207"/>
      <c r="J43" s="186"/>
      <c r="K43" s="207"/>
      <c r="L43" s="207"/>
      <c r="M43" s="186"/>
      <c r="N43" s="233"/>
      <c r="O43" s="233"/>
      <c r="P43" s="272"/>
      <c r="Q43" s="233"/>
      <c r="R43" s="233"/>
      <c r="S43" s="272"/>
      <c r="T43" s="233"/>
      <c r="U43" s="272"/>
      <c r="V43" s="233"/>
      <c r="W43" s="272"/>
      <c r="X43" s="220"/>
      <c r="Y43" s="220"/>
      <c r="Z43" s="272"/>
      <c r="AA43" s="213"/>
      <c r="AB43" s="221"/>
      <c r="AC43" s="207"/>
      <c r="AD43" s="285"/>
      <c r="AE43" s="285"/>
      <c r="AF43" s="285"/>
      <c r="AG43" s="207"/>
      <c r="AH43" s="210"/>
      <c r="AI43" s="210"/>
      <c r="AJ43" s="210"/>
      <c r="AK43" s="211"/>
    </row>
    <row r="44" spans="1:37" ht="50.1" customHeight="1" x14ac:dyDescent="0.25">
      <c r="A44" s="185"/>
      <c r="B44" s="206"/>
      <c r="C44" s="793" t="s">
        <v>414</v>
      </c>
      <c r="D44" s="793"/>
      <c r="E44" s="793"/>
      <c r="F44" s="793"/>
      <c r="G44" s="272"/>
      <c r="H44" s="1032" t="s">
        <v>399</v>
      </c>
      <c r="I44" s="768" t="s">
        <v>401</v>
      </c>
      <c r="J44" s="769"/>
      <c r="K44" s="769"/>
      <c r="L44" s="357"/>
      <c r="M44" s="224"/>
      <c r="N44" s="747">
        <v>28</v>
      </c>
      <c r="O44" s="748"/>
      <c r="P44" s="126"/>
      <c r="Q44" s="749"/>
      <c r="R44" s="750"/>
      <c r="S44" s="126"/>
      <c r="T44" s="751">
        <f t="shared" ref="T44:T46" si="0">Q44*N44</f>
        <v>0</v>
      </c>
      <c r="U44" s="752"/>
      <c r="V44" s="753"/>
      <c r="W44" s="126"/>
      <c r="X44" s="754"/>
      <c r="Y44" s="755"/>
      <c r="Z44" s="126"/>
      <c r="AA44" s="754"/>
      <c r="AB44" s="792"/>
      <c r="AC44" s="207"/>
      <c r="AD44" s="358"/>
      <c r="AE44" s="358"/>
      <c r="AF44" s="268"/>
      <c r="AG44" s="359"/>
      <c r="AH44" s="360" t="s">
        <v>408</v>
      </c>
      <c r="AI44" s="359"/>
      <c r="AJ44" s="360" t="s">
        <v>409</v>
      </c>
      <c r="AK44" s="211"/>
    </row>
    <row r="45" spans="1:37" ht="50.1" customHeight="1" x14ac:dyDescent="0.25">
      <c r="A45" s="185"/>
      <c r="B45" s="206"/>
      <c r="C45" s="793"/>
      <c r="D45" s="793"/>
      <c r="E45" s="793"/>
      <c r="F45" s="793"/>
      <c r="G45" s="272"/>
      <c r="H45" s="796"/>
      <c r="I45" s="797" t="s">
        <v>402</v>
      </c>
      <c r="J45" s="797"/>
      <c r="K45" s="797"/>
      <c r="L45" s="361"/>
      <c r="M45" s="362"/>
      <c r="N45" s="778">
        <v>2</v>
      </c>
      <c r="O45" s="779"/>
      <c r="P45" s="126"/>
      <c r="Q45" s="780"/>
      <c r="R45" s="781"/>
      <c r="S45" s="126"/>
      <c r="T45" s="782">
        <f t="shared" si="0"/>
        <v>0</v>
      </c>
      <c r="U45" s="783"/>
      <c r="V45" s="784"/>
      <c r="W45" s="126"/>
      <c r="X45" s="161" t="str">
        <f>IFERROR(T44/T45,"")</f>
        <v/>
      </c>
      <c r="Y45" s="97" t="s">
        <v>405</v>
      </c>
      <c r="Z45" s="236"/>
      <c r="AA45" s="99">
        <f>T44-T45</f>
        <v>0</v>
      </c>
      <c r="AB45" s="98" t="s">
        <v>406</v>
      </c>
      <c r="AC45" s="207"/>
      <c r="AD45" s="338"/>
      <c r="AE45" s="320"/>
      <c r="AF45" s="363" t="s">
        <v>8</v>
      </c>
      <c r="AG45" s="364"/>
      <c r="AH45" s="365">
        <f>4*K16</f>
        <v>705.8</v>
      </c>
      <c r="AI45" s="364"/>
      <c r="AJ45" s="366">
        <f>4*K17</f>
        <v>875.96</v>
      </c>
      <c r="AK45" s="211"/>
    </row>
    <row r="46" spans="1:37" ht="50.1" customHeight="1" x14ac:dyDescent="0.25">
      <c r="A46" s="185"/>
      <c r="B46" s="206"/>
      <c r="C46" s="793"/>
      <c r="D46" s="793"/>
      <c r="E46" s="793"/>
      <c r="F46" s="793"/>
      <c r="G46" s="272"/>
      <c r="H46" s="1015" t="s">
        <v>400</v>
      </c>
      <c r="I46" s="768" t="s">
        <v>403</v>
      </c>
      <c r="J46" s="769"/>
      <c r="K46" s="769"/>
      <c r="L46" s="367"/>
      <c r="M46" s="272"/>
      <c r="N46" s="747">
        <v>28</v>
      </c>
      <c r="O46" s="748"/>
      <c r="P46" s="126"/>
      <c r="Q46" s="749"/>
      <c r="R46" s="750"/>
      <c r="S46" s="126"/>
      <c r="T46" s="1079">
        <f t="shared" si="0"/>
        <v>0</v>
      </c>
      <c r="U46" s="1080"/>
      <c r="V46" s="1081"/>
      <c r="W46" s="126"/>
      <c r="X46" s="1071"/>
      <c r="Y46" s="1072"/>
      <c r="Z46" s="236"/>
      <c r="AA46" s="1071"/>
      <c r="AB46" s="1073"/>
      <c r="AC46" s="207"/>
      <c r="AD46" s="368"/>
      <c r="AE46" s="320"/>
      <c r="AF46" s="369" t="s">
        <v>38</v>
      </c>
      <c r="AG46" s="364"/>
      <c r="AH46" s="370">
        <f>2*Q27</f>
        <v>524.28</v>
      </c>
      <c r="AI46" s="364"/>
      <c r="AJ46" s="371">
        <f>2*Q31</f>
        <v>779.8</v>
      </c>
      <c r="AK46" s="211"/>
    </row>
    <row r="47" spans="1:37" ht="50.1" customHeight="1" x14ac:dyDescent="0.25">
      <c r="A47" s="185"/>
      <c r="B47" s="206"/>
      <c r="C47" s="793"/>
      <c r="D47" s="793"/>
      <c r="E47" s="793"/>
      <c r="F47" s="793"/>
      <c r="G47" s="272"/>
      <c r="H47" s="1055"/>
      <c r="I47" s="797" t="s">
        <v>404</v>
      </c>
      <c r="J47" s="797"/>
      <c r="K47" s="797"/>
      <c r="L47" s="372"/>
      <c r="M47" s="362"/>
      <c r="N47" s="125">
        <v>2</v>
      </c>
      <c r="O47" s="124"/>
      <c r="P47" s="114"/>
      <c r="Q47" s="1074"/>
      <c r="R47" s="1075"/>
      <c r="S47" s="126"/>
      <c r="T47" s="1076">
        <f>Q47*N47</f>
        <v>0</v>
      </c>
      <c r="U47" s="1077"/>
      <c r="V47" s="1078"/>
      <c r="W47" s="126"/>
      <c r="X47" s="172" t="str">
        <f>IFERROR(T46/T47,"")</f>
        <v/>
      </c>
      <c r="Y47" s="97" t="s">
        <v>405</v>
      </c>
      <c r="Z47" s="236"/>
      <c r="AA47" s="115">
        <f>T46-T47</f>
        <v>0</v>
      </c>
      <c r="AB47" s="98" t="s">
        <v>406</v>
      </c>
      <c r="AC47" s="207"/>
      <c r="AD47" s="373"/>
      <c r="AE47" s="320"/>
      <c r="AF47" s="374" t="s">
        <v>243</v>
      </c>
      <c r="AG47" s="375"/>
      <c r="AH47" s="376">
        <f>AH45-AH46</f>
        <v>181.51999999999998</v>
      </c>
      <c r="AI47" s="375"/>
      <c r="AJ47" s="377">
        <f>AJ45-AJ46</f>
        <v>96.160000000000082</v>
      </c>
      <c r="AK47" s="211"/>
    </row>
    <row r="48" spans="1:37" x14ac:dyDescent="0.25">
      <c r="A48" s="185"/>
      <c r="B48" s="206"/>
      <c r="C48" s="233"/>
      <c r="D48" s="233"/>
      <c r="E48" s="233"/>
      <c r="F48" s="233"/>
      <c r="G48" s="272"/>
      <c r="H48" s="233"/>
      <c r="I48" s="233"/>
      <c r="J48" s="272"/>
      <c r="K48" s="233"/>
      <c r="L48" s="233"/>
      <c r="M48" s="272"/>
      <c r="N48" s="184"/>
      <c r="O48" s="17"/>
      <c r="P48" s="85"/>
      <c r="Q48" s="184"/>
      <c r="R48" s="184"/>
      <c r="S48" s="126"/>
      <c r="T48" s="184"/>
      <c r="U48" s="126"/>
      <c r="V48" s="184"/>
      <c r="W48" s="126"/>
      <c r="X48" s="241"/>
      <c r="Y48" s="241"/>
      <c r="Z48" s="236"/>
      <c r="AA48" s="242"/>
      <c r="AB48" s="243"/>
      <c r="AC48" s="207"/>
      <c r="AD48" s="184"/>
      <c r="AE48" s="184"/>
      <c r="AF48" s="184"/>
      <c r="AG48" s="207"/>
      <c r="AH48" s="210"/>
      <c r="AI48" s="210"/>
      <c r="AJ48" s="210"/>
      <c r="AK48" s="211"/>
    </row>
    <row r="49" spans="1:37" ht="15.75" thickBot="1" x14ac:dyDescent="0.3">
      <c r="A49" s="185"/>
      <c r="B49" s="244"/>
      <c r="C49" s="245"/>
      <c r="D49" s="245"/>
      <c r="E49" s="245"/>
      <c r="F49" s="245"/>
      <c r="G49" s="246"/>
      <c r="H49" s="245"/>
      <c r="I49" s="245"/>
      <c r="J49" s="246"/>
      <c r="K49" s="245"/>
      <c r="L49" s="245"/>
      <c r="M49" s="246"/>
      <c r="N49" s="83"/>
      <c r="O49" s="83"/>
      <c r="P49" s="84"/>
      <c r="Q49" s="83"/>
      <c r="R49" s="83"/>
      <c r="S49" s="84"/>
      <c r="T49" s="83"/>
      <c r="U49" s="84"/>
      <c r="V49" s="83"/>
      <c r="W49" s="84"/>
      <c r="X49" s="247"/>
      <c r="Y49" s="247"/>
      <c r="Z49" s="248"/>
      <c r="AA49" s="249"/>
      <c r="AB49" s="250"/>
      <c r="AC49" s="251"/>
      <c r="AD49" s="83"/>
      <c r="AE49" s="83"/>
      <c r="AF49" s="83"/>
      <c r="AG49" s="251"/>
      <c r="AH49" s="252"/>
      <c r="AI49" s="252"/>
      <c r="AJ49" s="252"/>
      <c r="AK49" s="253"/>
    </row>
    <row r="50" spans="1:37" x14ac:dyDescent="0.25">
      <c r="A50" s="185"/>
      <c r="B50" s="207"/>
      <c r="C50" s="233"/>
      <c r="D50" s="233"/>
      <c r="E50" s="233"/>
      <c r="F50" s="233"/>
      <c r="G50" s="272"/>
      <c r="H50" s="233"/>
      <c r="I50" s="233"/>
      <c r="J50" s="272"/>
      <c r="K50" s="233"/>
      <c r="L50" s="233"/>
      <c r="M50" s="272"/>
      <c r="N50" s="184"/>
      <c r="O50" s="184"/>
      <c r="P50" s="126"/>
      <c r="Q50" s="184"/>
      <c r="R50" s="184"/>
      <c r="S50" s="126"/>
      <c r="T50" s="184"/>
      <c r="U50" s="126"/>
      <c r="V50" s="184"/>
      <c r="W50" s="126"/>
      <c r="X50" s="241"/>
      <c r="Y50" s="241"/>
      <c r="Z50" s="236"/>
      <c r="AA50" s="242"/>
      <c r="AB50" s="243"/>
      <c r="AC50" s="207"/>
      <c r="AD50" s="184"/>
      <c r="AE50" s="184"/>
      <c r="AF50" s="184"/>
      <c r="AG50" s="207"/>
    </row>
    <row r="51" spans="1:37" s="240" customFormat="1" x14ac:dyDescent="0.25">
      <c r="A51" s="192"/>
      <c r="B51" s="186"/>
      <c r="C51" s="272"/>
      <c r="D51" s="272"/>
      <c r="E51" s="272"/>
      <c r="F51" s="272"/>
      <c r="G51" s="272"/>
      <c r="H51" s="272"/>
      <c r="I51" s="272"/>
      <c r="J51" s="272"/>
      <c r="K51" s="272"/>
      <c r="L51" s="272"/>
      <c r="M51" s="272"/>
      <c r="N51" s="126"/>
      <c r="O51" s="126"/>
      <c r="P51" s="126"/>
      <c r="Q51" s="126"/>
      <c r="R51" s="126"/>
      <c r="S51" s="126"/>
      <c r="T51" s="126"/>
      <c r="U51" s="126"/>
      <c r="V51" s="126"/>
      <c r="W51" s="126"/>
      <c r="X51" s="236"/>
      <c r="Y51" s="236"/>
      <c r="Z51" s="236"/>
      <c r="AA51" s="254"/>
      <c r="AB51" s="292"/>
      <c r="AC51" s="186"/>
      <c r="AD51" s="126"/>
      <c r="AE51" s="126"/>
      <c r="AF51" s="126"/>
      <c r="AG51" s="186"/>
    </row>
    <row r="52" spans="1:37" ht="15.75" thickBot="1" x14ac:dyDescent="0.3">
      <c r="A52" s="185"/>
      <c r="B52" s="207"/>
      <c r="C52" s="233"/>
      <c r="D52" s="233"/>
      <c r="E52" s="233"/>
      <c r="F52" s="233"/>
      <c r="G52" s="272"/>
      <c r="H52" s="233"/>
      <c r="I52" s="233"/>
      <c r="J52" s="272"/>
      <c r="K52" s="233"/>
      <c r="L52" s="233"/>
      <c r="M52" s="272"/>
      <c r="N52" s="184"/>
      <c r="O52" s="184"/>
      <c r="P52" s="126"/>
      <c r="Q52" s="184"/>
      <c r="R52" s="184"/>
      <c r="S52" s="126"/>
      <c r="T52" s="184"/>
      <c r="U52" s="126"/>
      <c r="V52" s="184"/>
      <c r="W52" s="126"/>
      <c r="X52" s="241"/>
      <c r="Y52" s="241"/>
      <c r="Z52" s="236"/>
      <c r="AA52" s="242"/>
      <c r="AB52" s="243"/>
      <c r="AC52" s="207"/>
      <c r="AD52" s="184"/>
      <c r="AE52" s="184"/>
      <c r="AF52" s="184"/>
      <c r="AG52" s="207"/>
    </row>
    <row r="53" spans="1:37" ht="24.95" customHeight="1" x14ac:dyDescent="0.25">
      <c r="A53" s="185"/>
      <c r="B53" s="640" t="s">
        <v>415</v>
      </c>
      <c r="C53" s="641"/>
      <c r="D53" s="641"/>
      <c r="E53" s="641"/>
      <c r="F53" s="641"/>
      <c r="G53" s="641"/>
      <c r="H53" s="641"/>
      <c r="I53" s="641"/>
      <c r="J53" s="641"/>
      <c r="K53" s="641"/>
      <c r="L53" s="641"/>
      <c r="M53" s="256"/>
      <c r="N53" s="199"/>
      <c r="O53" s="199"/>
      <c r="P53" s="199"/>
      <c r="Q53" s="257"/>
      <c r="R53" s="257"/>
      <c r="S53" s="257"/>
      <c r="T53" s="258"/>
      <c r="U53" s="259"/>
      <c r="V53" s="258"/>
      <c r="W53" s="259"/>
      <c r="X53" s="258"/>
      <c r="Y53" s="258"/>
      <c r="Z53" s="259"/>
      <c r="AA53" s="260"/>
      <c r="AB53" s="258"/>
      <c r="AC53" s="258"/>
      <c r="AD53" s="258"/>
      <c r="AE53" s="258"/>
      <c r="AF53" s="258"/>
      <c r="AG53" s="258"/>
      <c r="AH53" s="261"/>
      <c r="AI53" s="261"/>
      <c r="AJ53" s="261"/>
      <c r="AK53" s="262"/>
    </row>
    <row r="54" spans="1:37" ht="15.75" x14ac:dyDescent="0.25">
      <c r="A54" s="185"/>
      <c r="B54" s="206"/>
      <c r="C54" s="207"/>
      <c r="D54" s="207"/>
      <c r="E54" s="207"/>
      <c r="F54" s="207"/>
      <c r="G54" s="186"/>
      <c r="H54" s="207"/>
      <c r="I54" s="207"/>
      <c r="J54" s="186"/>
      <c r="K54" s="207"/>
      <c r="L54" s="207"/>
      <c r="M54" s="186"/>
      <c r="N54" s="207"/>
      <c r="O54" s="207"/>
      <c r="P54" s="186"/>
      <c r="Q54" s="207"/>
      <c r="R54" s="207"/>
      <c r="S54" s="186"/>
      <c r="T54" s="207"/>
      <c r="U54" s="186"/>
      <c r="V54" s="207"/>
      <c r="W54" s="186"/>
      <c r="X54" s="207"/>
      <c r="Y54" s="207"/>
      <c r="Z54" s="186"/>
      <c r="AA54" s="208"/>
      <c r="AB54" s="207"/>
      <c r="AC54" s="207"/>
      <c r="AD54" s="278"/>
      <c r="AE54" s="278"/>
      <c r="AF54" s="278"/>
      <c r="AG54" s="207"/>
      <c r="AH54" s="210"/>
      <c r="AI54" s="210"/>
      <c r="AJ54" s="210"/>
      <c r="AK54" s="211"/>
    </row>
    <row r="55" spans="1:37" x14ac:dyDescent="0.25">
      <c r="A55" s="185"/>
      <c r="B55" s="206"/>
      <c r="C55" s="207"/>
      <c r="D55" s="207"/>
      <c r="E55" s="207"/>
      <c r="F55" s="207"/>
      <c r="G55" s="186"/>
      <c r="H55" s="207"/>
      <c r="I55" s="207"/>
      <c r="J55" s="186"/>
      <c r="K55" s="207"/>
      <c r="L55" s="207"/>
      <c r="M55" s="186"/>
      <c r="N55" s="207"/>
      <c r="O55" s="207"/>
      <c r="P55" s="186"/>
      <c r="Q55" s="207"/>
      <c r="R55" s="207"/>
      <c r="S55" s="186"/>
      <c r="T55" s="207"/>
      <c r="U55" s="186"/>
      <c r="V55" s="207"/>
      <c r="W55" s="186"/>
      <c r="X55" s="207"/>
      <c r="Y55" s="207"/>
      <c r="Z55" s="186"/>
      <c r="AA55" s="208"/>
      <c r="AB55" s="207"/>
      <c r="AC55" s="207"/>
      <c r="AD55" s="207"/>
      <c r="AE55" s="207"/>
      <c r="AF55" s="207"/>
      <c r="AG55" s="207"/>
      <c r="AH55" s="210"/>
      <c r="AI55" s="210"/>
      <c r="AJ55" s="222"/>
      <c r="AK55" s="211"/>
    </row>
    <row r="56" spans="1:37" ht="15" customHeight="1" x14ac:dyDescent="0.25">
      <c r="A56" s="185"/>
      <c r="B56" s="206"/>
      <c r="C56" s="207"/>
      <c r="D56" s="207"/>
      <c r="E56" s="207"/>
      <c r="F56" s="207"/>
      <c r="G56" s="186"/>
      <c r="H56" s="207"/>
      <c r="I56" s="207"/>
      <c r="J56" s="186"/>
      <c r="K56" s="207"/>
      <c r="L56" s="207"/>
      <c r="M56" s="186"/>
      <c r="N56" s="642" t="s">
        <v>396</v>
      </c>
      <c r="O56" s="642"/>
      <c r="P56" s="283"/>
      <c r="Q56" s="642" t="s">
        <v>268</v>
      </c>
      <c r="R56" s="642"/>
      <c r="S56" s="283"/>
      <c r="T56" s="720" t="s">
        <v>397</v>
      </c>
      <c r="U56" s="739"/>
      <c r="V56" s="721"/>
      <c r="W56" s="283"/>
      <c r="X56" s="642" t="s">
        <v>410</v>
      </c>
      <c r="Y56" s="642"/>
      <c r="Z56" s="272"/>
      <c r="AA56" s="642" t="s">
        <v>398</v>
      </c>
      <c r="AB56" s="642"/>
      <c r="AC56" s="207"/>
      <c r="AD56" s="210"/>
      <c r="AE56" s="210"/>
      <c r="AF56" s="810" t="s">
        <v>425</v>
      </c>
      <c r="AG56" s="810"/>
      <c r="AH56" s="810"/>
      <c r="AI56" s="810"/>
      <c r="AJ56" s="810"/>
      <c r="AK56" s="211"/>
    </row>
    <row r="57" spans="1:37" ht="35.1" customHeight="1" x14ac:dyDescent="0.25">
      <c r="A57" s="185"/>
      <c r="B57" s="206"/>
      <c r="C57" s="207"/>
      <c r="D57" s="207"/>
      <c r="E57" s="207"/>
      <c r="F57" s="207"/>
      <c r="G57" s="186"/>
      <c r="H57" s="207"/>
      <c r="I57" s="207"/>
      <c r="J57" s="186"/>
      <c r="K57" s="207"/>
      <c r="L57" s="207"/>
      <c r="M57" s="186"/>
      <c r="N57" s="642"/>
      <c r="O57" s="642"/>
      <c r="P57" s="283"/>
      <c r="Q57" s="642"/>
      <c r="R57" s="642"/>
      <c r="S57" s="283"/>
      <c r="T57" s="722"/>
      <c r="U57" s="740"/>
      <c r="V57" s="723"/>
      <c r="W57" s="283"/>
      <c r="X57" s="642"/>
      <c r="Y57" s="642"/>
      <c r="Z57" s="272"/>
      <c r="AA57" s="642"/>
      <c r="AB57" s="642"/>
      <c r="AC57" s="207"/>
      <c r="AD57" s="210"/>
      <c r="AE57" s="210"/>
      <c r="AF57" s="810"/>
      <c r="AG57" s="810"/>
      <c r="AH57" s="810"/>
      <c r="AI57" s="810"/>
      <c r="AJ57" s="810"/>
      <c r="AK57" s="211"/>
    </row>
    <row r="58" spans="1:37" ht="3.95" customHeight="1" x14ac:dyDescent="0.25">
      <c r="A58" s="185"/>
      <c r="B58" s="206"/>
      <c r="C58" s="207"/>
      <c r="D58" s="207"/>
      <c r="E58" s="207"/>
      <c r="F58" s="207"/>
      <c r="G58" s="186"/>
      <c r="H58" s="207"/>
      <c r="I58" s="207"/>
      <c r="J58" s="186"/>
      <c r="K58" s="207"/>
      <c r="L58" s="207"/>
      <c r="M58" s="186"/>
      <c r="N58" s="233"/>
      <c r="O58" s="233"/>
      <c r="P58" s="272"/>
      <c r="Q58" s="233"/>
      <c r="R58" s="233"/>
      <c r="S58" s="272"/>
      <c r="T58" s="233"/>
      <c r="U58" s="272"/>
      <c r="V58" s="233"/>
      <c r="W58" s="272"/>
      <c r="X58" s="233"/>
      <c r="Y58" s="233"/>
      <c r="Z58" s="272"/>
      <c r="AA58" s="213"/>
      <c r="AB58" s="221"/>
      <c r="AC58" s="207"/>
      <c r="AD58" s="210"/>
      <c r="AE58" s="210"/>
      <c r="AF58" s="285"/>
      <c r="AG58" s="207"/>
      <c r="AH58" s="210"/>
      <c r="AI58" s="210"/>
      <c r="AJ58" s="210"/>
      <c r="AK58" s="211"/>
    </row>
    <row r="59" spans="1:37" ht="50.1" customHeight="1" x14ac:dyDescent="0.25">
      <c r="A59" s="185"/>
      <c r="B59" s="206"/>
      <c r="C59" s="793" t="s">
        <v>417</v>
      </c>
      <c r="D59" s="793"/>
      <c r="E59" s="793"/>
      <c r="F59" s="793"/>
      <c r="G59" s="272"/>
      <c r="H59" s="1032" t="s">
        <v>418</v>
      </c>
      <c r="I59" s="768" t="s">
        <v>420</v>
      </c>
      <c r="J59" s="769"/>
      <c r="K59" s="769"/>
      <c r="L59" s="770"/>
      <c r="M59" s="272"/>
      <c r="N59" s="771">
        <v>28</v>
      </c>
      <c r="O59" s="772"/>
      <c r="P59" s="126"/>
      <c r="Q59" s="790"/>
      <c r="R59" s="791"/>
      <c r="S59" s="126"/>
      <c r="T59" s="775">
        <f t="shared" ref="T59:T62" si="1">Q59*N59</f>
        <v>0</v>
      </c>
      <c r="U59" s="776"/>
      <c r="V59" s="777"/>
      <c r="W59" s="126"/>
      <c r="X59" s="756"/>
      <c r="Y59" s="767"/>
      <c r="Z59" s="126"/>
      <c r="AA59" s="756"/>
      <c r="AB59" s="757"/>
      <c r="AC59" s="207"/>
      <c r="AD59" s="210"/>
      <c r="AE59" s="210"/>
      <c r="AF59" s="268"/>
      <c r="AG59" s="359"/>
      <c r="AH59" s="360" t="s">
        <v>426</v>
      </c>
      <c r="AI59" s="359"/>
      <c r="AJ59" s="360" t="s">
        <v>427</v>
      </c>
      <c r="AK59" s="211"/>
    </row>
    <row r="60" spans="1:37" ht="50.1" customHeight="1" x14ac:dyDescent="0.25">
      <c r="A60" s="185"/>
      <c r="B60" s="206"/>
      <c r="C60" s="793"/>
      <c r="D60" s="793"/>
      <c r="E60" s="793"/>
      <c r="F60" s="793"/>
      <c r="G60" s="272"/>
      <c r="H60" s="796"/>
      <c r="I60" s="797" t="s">
        <v>402</v>
      </c>
      <c r="J60" s="797"/>
      <c r="K60" s="797"/>
      <c r="L60" s="798"/>
      <c r="M60" s="272"/>
      <c r="N60" s="787">
        <v>4</v>
      </c>
      <c r="O60" s="779"/>
      <c r="P60" s="126"/>
      <c r="Q60" s="788"/>
      <c r="R60" s="789"/>
      <c r="S60" s="126"/>
      <c r="T60" s="764">
        <f t="shared" si="1"/>
        <v>0</v>
      </c>
      <c r="U60" s="765"/>
      <c r="V60" s="766"/>
      <c r="W60" s="126"/>
      <c r="X60" s="162" t="str">
        <f>IFERROR(T59/T60,"")</f>
        <v/>
      </c>
      <c r="Y60" s="97" t="s">
        <v>422</v>
      </c>
      <c r="Z60" s="236"/>
      <c r="AA60" s="100">
        <f>T59-T60</f>
        <v>0</v>
      </c>
      <c r="AB60" s="98" t="s">
        <v>406</v>
      </c>
      <c r="AC60" s="207"/>
      <c r="AD60" s="210"/>
      <c r="AE60" s="210"/>
      <c r="AF60" s="363" t="s">
        <v>8</v>
      </c>
      <c r="AG60" s="364"/>
      <c r="AH60" s="365">
        <f>4*K19</f>
        <v>1215.76</v>
      </c>
      <c r="AI60" s="364"/>
      <c r="AJ60" s="366">
        <f>4*K20</f>
        <v>1385.6</v>
      </c>
      <c r="AK60" s="211"/>
    </row>
    <row r="61" spans="1:37" ht="50.1" customHeight="1" x14ac:dyDescent="0.25">
      <c r="A61" s="185"/>
      <c r="B61" s="206"/>
      <c r="C61" s="793"/>
      <c r="D61" s="793"/>
      <c r="E61" s="793"/>
      <c r="F61" s="793"/>
      <c r="G61" s="272"/>
      <c r="H61" s="1015" t="s">
        <v>419</v>
      </c>
      <c r="I61" s="768" t="s">
        <v>421</v>
      </c>
      <c r="J61" s="769"/>
      <c r="K61" s="769"/>
      <c r="L61" s="770"/>
      <c r="M61" s="272"/>
      <c r="N61" s="771">
        <v>28</v>
      </c>
      <c r="O61" s="772"/>
      <c r="P61" s="126"/>
      <c r="Q61" s="790"/>
      <c r="R61" s="791"/>
      <c r="S61" s="126"/>
      <c r="T61" s="775">
        <f t="shared" si="1"/>
        <v>0</v>
      </c>
      <c r="U61" s="776"/>
      <c r="V61" s="777"/>
      <c r="W61" s="126"/>
      <c r="X61" s="756"/>
      <c r="Y61" s="767"/>
      <c r="Z61" s="126"/>
      <c r="AA61" s="756"/>
      <c r="AB61" s="757"/>
      <c r="AC61" s="207"/>
      <c r="AD61" s="210"/>
      <c r="AE61" s="210"/>
      <c r="AF61" s="369" t="s">
        <v>38</v>
      </c>
      <c r="AG61" s="364"/>
      <c r="AH61" s="370">
        <f>4*Q27</f>
        <v>1048.56</v>
      </c>
      <c r="AI61" s="364"/>
      <c r="AJ61" s="371">
        <f>3*Q31</f>
        <v>1169.6999999999998</v>
      </c>
      <c r="AK61" s="211"/>
    </row>
    <row r="62" spans="1:37" ht="50.1" customHeight="1" x14ac:dyDescent="0.25">
      <c r="A62" s="185"/>
      <c r="B62" s="206"/>
      <c r="C62" s="793"/>
      <c r="D62" s="793"/>
      <c r="E62" s="793"/>
      <c r="F62" s="793"/>
      <c r="G62" s="272"/>
      <c r="H62" s="1055"/>
      <c r="I62" s="797" t="s">
        <v>404</v>
      </c>
      <c r="J62" s="797"/>
      <c r="K62" s="797"/>
      <c r="L62" s="798"/>
      <c r="M62" s="272"/>
      <c r="N62" s="760">
        <v>3</v>
      </c>
      <c r="O62" s="761"/>
      <c r="P62" s="126"/>
      <c r="Q62" s="811"/>
      <c r="R62" s="812"/>
      <c r="S62" s="126"/>
      <c r="T62" s="764">
        <f t="shared" si="1"/>
        <v>0</v>
      </c>
      <c r="U62" s="765"/>
      <c r="V62" s="766"/>
      <c r="W62" s="126"/>
      <c r="X62" s="163" t="str">
        <f>IFERROR(T61/T62,"")</f>
        <v/>
      </c>
      <c r="Y62" s="97" t="s">
        <v>422</v>
      </c>
      <c r="Z62" s="236"/>
      <c r="AA62" s="101">
        <f>T61-T62</f>
        <v>0</v>
      </c>
      <c r="AB62" s="98" t="s">
        <v>406</v>
      </c>
      <c r="AC62" s="207"/>
      <c r="AD62" s="210"/>
      <c r="AE62" s="210"/>
      <c r="AF62" s="374" t="s">
        <v>243</v>
      </c>
      <c r="AG62" s="375"/>
      <c r="AH62" s="376">
        <f>AH60-AH61</f>
        <v>167.20000000000005</v>
      </c>
      <c r="AI62" s="375"/>
      <c r="AJ62" s="377">
        <f>AJ60-AJ61</f>
        <v>215.90000000000009</v>
      </c>
      <c r="AK62" s="211"/>
    </row>
    <row r="63" spans="1:37" ht="15" customHeight="1" x14ac:dyDescent="0.25">
      <c r="A63" s="185"/>
      <c r="B63" s="206"/>
      <c r="C63" s="233"/>
      <c r="D63" s="233"/>
      <c r="E63" s="233"/>
      <c r="F63" s="233"/>
      <c r="G63" s="272"/>
      <c r="H63" s="233"/>
      <c r="I63" s="233"/>
      <c r="J63" s="272"/>
      <c r="K63" s="233"/>
      <c r="L63" s="233"/>
      <c r="M63" s="272"/>
      <c r="N63" s="184"/>
      <c r="O63" s="17"/>
      <c r="P63" s="85"/>
      <c r="Q63" s="184"/>
      <c r="R63" s="184"/>
      <c r="S63" s="126"/>
      <c r="T63" s="184"/>
      <c r="U63" s="126"/>
      <c r="V63" s="184"/>
      <c r="W63" s="126"/>
      <c r="X63" s="241"/>
      <c r="Y63" s="241"/>
      <c r="Z63" s="236"/>
      <c r="AA63" s="242"/>
      <c r="AB63" s="243"/>
      <c r="AC63" s="207"/>
      <c r="AD63" s="184"/>
      <c r="AE63" s="184"/>
      <c r="AF63" s="184"/>
      <c r="AG63" s="207"/>
      <c r="AH63" s="210"/>
      <c r="AI63" s="210"/>
      <c r="AJ63" s="210"/>
      <c r="AK63" s="211"/>
    </row>
    <row r="64" spans="1:37" ht="15" customHeight="1" thickBot="1" x14ac:dyDescent="0.3">
      <c r="A64" s="186"/>
      <c r="B64" s="274"/>
      <c r="C64" s="246"/>
      <c r="D64" s="246"/>
      <c r="E64" s="246"/>
      <c r="F64" s="246"/>
      <c r="G64" s="246"/>
      <c r="H64" s="246"/>
      <c r="I64" s="246"/>
      <c r="J64" s="246"/>
      <c r="K64" s="246"/>
      <c r="L64" s="246"/>
      <c r="M64" s="246"/>
      <c r="N64" s="84"/>
      <c r="O64" s="84"/>
      <c r="P64" s="84"/>
      <c r="Q64" s="84"/>
      <c r="R64" s="84"/>
      <c r="S64" s="84"/>
      <c r="T64" s="84"/>
      <c r="U64" s="84"/>
      <c r="V64" s="84"/>
      <c r="W64" s="84"/>
      <c r="X64" s="248"/>
      <c r="Y64" s="248"/>
      <c r="Z64" s="248"/>
      <c r="AA64" s="275"/>
      <c r="AB64" s="276"/>
      <c r="AC64" s="277"/>
      <c r="AD64" s="84"/>
      <c r="AE64" s="84"/>
      <c r="AF64" s="84"/>
      <c r="AG64" s="277"/>
      <c r="AH64" s="252"/>
      <c r="AI64" s="252"/>
      <c r="AJ64" s="252"/>
      <c r="AK64" s="253"/>
    </row>
    <row r="65" spans="1:37" x14ac:dyDescent="0.25">
      <c r="A65" s="186"/>
      <c r="B65" s="186"/>
      <c r="C65" s="272"/>
      <c r="D65" s="272"/>
      <c r="E65" s="272"/>
      <c r="F65" s="272"/>
      <c r="G65" s="272"/>
      <c r="H65" s="272"/>
      <c r="I65" s="272"/>
      <c r="J65" s="272"/>
      <c r="K65" s="272"/>
      <c r="L65" s="272"/>
      <c r="M65" s="272"/>
      <c r="N65" s="126"/>
      <c r="O65" s="126"/>
      <c r="P65" s="126"/>
      <c r="Q65" s="126"/>
      <c r="R65" s="126"/>
      <c r="S65" s="126"/>
      <c r="T65" s="126"/>
      <c r="U65" s="126"/>
      <c r="V65" s="126"/>
      <c r="W65" s="126"/>
      <c r="X65" s="236"/>
      <c r="Y65" s="236"/>
      <c r="Z65" s="236"/>
      <c r="AA65" s="254"/>
      <c r="AB65" s="292"/>
      <c r="AC65" s="186"/>
      <c r="AD65" s="126"/>
      <c r="AE65" s="126"/>
      <c r="AF65" s="126"/>
      <c r="AG65" s="186"/>
    </row>
    <row r="66" spans="1:37" x14ac:dyDescent="0.25">
      <c r="A66" s="186"/>
      <c r="B66" s="186"/>
      <c r="C66" s="272"/>
      <c r="D66" s="272"/>
      <c r="E66" s="272"/>
      <c r="F66" s="272"/>
      <c r="G66" s="272"/>
      <c r="H66" s="272"/>
      <c r="I66" s="272"/>
      <c r="J66" s="272"/>
      <c r="K66" s="272"/>
      <c r="L66" s="272"/>
      <c r="M66" s="272"/>
      <c r="N66" s="126"/>
      <c r="O66" s="126"/>
      <c r="P66" s="126"/>
      <c r="Q66" s="126"/>
      <c r="R66" s="126"/>
      <c r="S66" s="126"/>
      <c r="T66" s="126"/>
      <c r="U66" s="126"/>
      <c r="V66" s="126"/>
      <c r="W66" s="126"/>
      <c r="X66" s="236"/>
      <c r="Y66" s="236"/>
      <c r="Z66" s="236"/>
      <c r="AA66" s="254"/>
      <c r="AB66" s="292"/>
      <c r="AC66" s="186"/>
      <c r="AD66" s="126"/>
      <c r="AE66" s="126"/>
      <c r="AF66" s="126"/>
      <c r="AG66" s="186"/>
    </row>
    <row r="67" spans="1:37" ht="15.75" thickBot="1" x14ac:dyDescent="0.3">
      <c r="A67" s="186"/>
      <c r="B67" s="186"/>
      <c r="C67" s="272"/>
      <c r="D67" s="272"/>
      <c r="E67" s="272"/>
      <c r="F67" s="272"/>
      <c r="G67" s="272"/>
      <c r="H67" s="272"/>
      <c r="I67" s="272"/>
      <c r="J67" s="272"/>
      <c r="K67" s="272"/>
      <c r="L67" s="272"/>
      <c r="M67" s="272"/>
      <c r="N67" s="126"/>
      <c r="O67" s="126"/>
      <c r="P67" s="126"/>
      <c r="Q67" s="126"/>
      <c r="R67" s="126"/>
      <c r="S67" s="126"/>
      <c r="T67" s="126"/>
      <c r="U67" s="126"/>
      <c r="V67" s="126"/>
      <c r="W67" s="126"/>
      <c r="X67" s="236"/>
      <c r="Y67" s="236"/>
      <c r="Z67" s="236"/>
      <c r="AA67" s="254"/>
      <c r="AB67" s="292"/>
      <c r="AC67" s="186"/>
      <c r="AD67" s="126"/>
      <c r="AE67" s="126"/>
      <c r="AF67" s="126"/>
      <c r="AG67" s="186"/>
    </row>
    <row r="68" spans="1:37" ht="24.95" customHeight="1" x14ac:dyDescent="0.25">
      <c r="A68" s="185"/>
      <c r="B68" s="640" t="s">
        <v>428</v>
      </c>
      <c r="C68" s="641"/>
      <c r="D68" s="641"/>
      <c r="E68" s="641"/>
      <c r="F68" s="641"/>
      <c r="G68" s="641"/>
      <c r="H68" s="641"/>
      <c r="I68" s="641"/>
      <c r="J68" s="641"/>
      <c r="K68" s="641"/>
      <c r="L68" s="641"/>
      <c r="M68" s="256"/>
      <c r="N68" s="199"/>
      <c r="O68" s="199"/>
      <c r="P68" s="199"/>
      <c r="Q68" s="257"/>
      <c r="R68" s="257"/>
      <c r="S68" s="257"/>
      <c r="T68" s="258"/>
      <c r="U68" s="259"/>
      <c r="V68" s="258"/>
      <c r="W68" s="259"/>
      <c r="X68" s="258"/>
      <c r="Y68" s="258"/>
      <c r="Z68" s="259"/>
      <c r="AA68" s="260"/>
      <c r="AB68" s="258"/>
      <c r="AC68" s="258"/>
      <c r="AD68" s="258"/>
      <c r="AE68" s="258"/>
      <c r="AF68" s="258"/>
      <c r="AG68" s="258"/>
      <c r="AH68" s="261"/>
      <c r="AI68" s="261"/>
      <c r="AJ68" s="261"/>
      <c r="AK68" s="262"/>
    </row>
    <row r="69" spans="1:37" ht="15.75" x14ac:dyDescent="0.25">
      <c r="A69" s="186"/>
      <c r="B69" s="206"/>
      <c r="C69" s="207"/>
      <c r="D69" s="207"/>
      <c r="E69" s="207"/>
      <c r="F69" s="207"/>
      <c r="G69" s="186"/>
      <c r="H69" s="207"/>
      <c r="I69" s="207"/>
      <c r="J69" s="186"/>
      <c r="K69" s="207"/>
      <c r="L69" s="207"/>
      <c r="M69" s="186"/>
      <c r="N69" s="207"/>
      <c r="O69" s="207"/>
      <c r="P69" s="186"/>
      <c r="Q69" s="207"/>
      <c r="R69" s="207"/>
      <c r="S69" s="186"/>
      <c r="T69" s="207"/>
      <c r="U69" s="186"/>
      <c r="V69" s="207"/>
      <c r="W69" s="186"/>
      <c r="X69" s="207"/>
      <c r="Y69" s="207"/>
      <c r="Z69" s="186"/>
      <c r="AA69" s="208"/>
      <c r="AB69" s="207"/>
      <c r="AC69" s="207"/>
      <c r="AD69" s="278"/>
      <c r="AE69" s="278"/>
      <c r="AF69" s="278"/>
      <c r="AG69" s="207"/>
      <c r="AH69" s="210"/>
      <c r="AI69" s="210"/>
      <c r="AJ69" s="210"/>
      <c r="AK69" s="211"/>
    </row>
    <row r="70" spans="1:37" x14ac:dyDescent="0.25">
      <c r="A70" s="186"/>
      <c r="B70" s="206"/>
      <c r="C70" s="207"/>
      <c r="D70" s="207"/>
      <c r="E70" s="207"/>
      <c r="F70" s="207"/>
      <c r="G70" s="186"/>
      <c r="H70" s="207"/>
      <c r="I70" s="207"/>
      <c r="J70" s="186"/>
      <c r="K70" s="207"/>
      <c r="L70" s="207"/>
      <c r="M70" s="186"/>
      <c r="N70" s="207"/>
      <c r="O70" s="207"/>
      <c r="P70" s="186"/>
      <c r="Q70" s="207"/>
      <c r="R70" s="207"/>
      <c r="S70" s="186"/>
      <c r="T70" s="207"/>
      <c r="U70" s="186"/>
      <c r="V70" s="207"/>
      <c r="W70" s="186"/>
      <c r="X70" s="207"/>
      <c r="Y70" s="207"/>
      <c r="Z70" s="186"/>
      <c r="AA70" s="208"/>
      <c r="AB70" s="207"/>
      <c r="AC70" s="207"/>
      <c r="AD70" s="207"/>
      <c r="AE70" s="207"/>
      <c r="AF70" s="207"/>
      <c r="AG70" s="207"/>
      <c r="AH70" s="210"/>
      <c r="AI70" s="210"/>
      <c r="AJ70" s="210"/>
      <c r="AK70" s="211"/>
    </row>
    <row r="71" spans="1:37" ht="15" customHeight="1" x14ac:dyDescent="0.25">
      <c r="A71" s="186"/>
      <c r="B71" s="206"/>
      <c r="C71" s="207"/>
      <c r="D71" s="207"/>
      <c r="E71" s="207"/>
      <c r="F71" s="207"/>
      <c r="G71" s="186"/>
      <c r="H71" s="207"/>
      <c r="I71" s="207"/>
      <c r="J71" s="186"/>
      <c r="K71" s="207"/>
      <c r="L71" s="207"/>
      <c r="M71" s="186"/>
      <c r="N71" s="720" t="s">
        <v>396</v>
      </c>
      <c r="O71" s="721"/>
      <c r="P71" s="283"/>
      <c r="Q71" s="720" t="s">
        <v>268</v>
      </c>
      <c r="R71" s="721"/>
      <c r="S71" s="283"/>
      <c r="T71" s="720" t="s">
        <v>397</v>
      </c>
      <c r="U71" s="739"/>
      <c r="V71" s="721"/>
      <c r="W71" s="283"/>
      <c r="X71" s="720" t="s">
        <v>410</v>
      </c>
      <c r="Y71" s="721"/>
      <c r="Z71" s="272"/>
      <c r="AA71" s="720" t="s">
        <v>398</v>
      </c>
      <c r="AB71" s="721"/>
      <c r="AC71" s="207"/>
      <c r="AD71" s="219"/>
      <c r="AE71" s="219"/>
      <c r="AF71" s="810" t="s">
        <v>425</v>
      </c>
      <c r="AG71" s="810"/>
      <c r="AH71" s="810"/>
      <c r="AI71" s="810"/>
      <c r="AJ71" s="810"/>
      <c r="AK71" s="211"/>
    </row>
    <row r="72" spans="1:37" ht="35.1" customHeight="1" x14ac:dyDescent="0.25">
      <c r="A72" s="186"/>
      <c r="B72" s="206"/>
      <c r="C72" s="207"/>
      <c r="D72" s="207"/>
      <c r="E72" s="207"/>
      <c r="F72" s="207"/>
      <c r="G72" s="186"/>
      <c r="H72" s="207"/>
      <c r="I72" s="207"/>
      <c r="J72" s="186"/>
      <c r="K72" s="207"/>
      <c r="L72" s="207"/>
      <c r="M72" s="186"/>
      <c r="N72" s="722"/>
      <c r="O72" s="723"/>
      <c r="P72" s="283"/>
      <c r="Q72" s="722"/>
      <c r="R72" s="723"/>
      <c r="S72" s="283"/>
      <c r="T72" s="722"/>
      <c r="U72" s="740"/>
      <c r="V72" s="723"/>
      <c r="W72" s="283"/>
      <c r="X72" s="722"/>
      <c r="Y72" s="723"/>
      <c r="Z72" s="272"/>
      <c r="AA72" s="722"/>
      <c r="AB72" s="723"/>
      <c r="AC72" s="207"/>
      <c r="AD72" s="219"/>
      <c r="AE72" s="219"/>
      <c r="AF72" s="810"/>
      <c r="AG72" s="810"/>
      <c r="AH72" s="810"/>
      <c r="AI72" s="810"/>
      <c r="AJ72" s="810"/>
      <c r="AK72" s="211"/>
    </row>
    <row r="73" spans="1:37" ht="3.95" customHeight="1" x14ac:dyDescent="0.25">
      <c r="A73" s="186"/>
      <c r="B73" s="206"/>
      <c r="C73" s="207"/>
      <c r="D73" s="207"/>
      <c r="E73" s="207"/>
      <c r="F73" s="207"/>
      <c r="G73" s="186"/>
      <c r="H73" s="207"/>
      <c r="I73" s="207"/>
      <c r="J73" s="186"/>
      <c r="K73" s="207"/>
      <c r="L73" s="207"/>
      <c r="M73" s="186"/>
      <c r="N73" s="233"/>
      <c r="O73" s="233"/>
      <c r="P73" s="272"/>
      <c r="Q73" s="233"/>
      <c r="R73" s="233"/>
      <c r="S73" s="272"/>
      <c r="T73" s="233"/>
      <c r="U73" s="272"/>
      <c r="V73" s="233"/>
      <c r="W73" s="272"/>
      <c r="X73" s="233"/>
      <c r="Y73" s="233"/>
      <c r="Z73" s="272"/>
      <c r="AA73" s="213"/>
      <c r="AB73" s="221"/>
      <c r="AC73" s="207"/>
      <c r="AD73" s="285"/>
      <c r="AE73" s="285"/>
      <c r="AF73" s="285"/>
      <c r="AG73" s="207"/>
      <c r="AH73" s="210"/>
      <c r="AI73" s="210"/>
      <c r="AJ73" s="210"/>
      <c r="AK73" s="211"/>
    </row>
    <row r="74" spans="1:37" ht="50.1" customHeight="1" x14ac:dyDescent="0.25">
      <c r="A74" s="186"/>
      <c r="B74" s="206"/>
      <c r="C74" s="793" t="s">
        <v>417</v>
      </c>
      <c r="D74" s="793"/>
      <c r="E74" s="793"/>
      <c r="F74" s="793"/>
      <c r="G74" s="272"/>
      <c r="H74" s="1032" t="s">
        <v>418</v>
      </c>
      <c r="I74" s="768" t="s">
        <v>420</v>
      </c>
      <c r="J74" s="769"/>
      <c r="K74" s="769"/>
      <c r="L74" s="770"/>
      <c r="M74" s="271"/>
      <c r="N74" s="771">
        <v>28</v>
      </c>
      <c r="O74" s="772"/>
      <c r="P74" s="126"/>
      <c r="Q74" s="790"/>
      <c r="R74" s="791"/>
      <c r="S74" s="126"/>
      <c r="T74" s="775">
        <f t="shared" ref="T74:T77" si="2">Q74*N74</f>
        <v>0</v>
      </c>
      <c r="U74" s="776"/>
      <c r="V74" s="777"/>
      <c r="W74" s="126"/>
      <c r="X74" s="1082"/>
      <c r="Y74" s="1083"/>
      <c r="Z74" s="126"/>
      <c r="AA74" s="1082"/>
      <c r="AB74" s="1084"/>
      <c r="AC74" s="207"/>
      <c r="AD74" s="289"/>
      <c r="AE74" s="268"/>
      <c r="AF74" s="268"/>
      <c r="AG74" s="359"/>
      <c r="AH74" s="360" t="s">
        <v>426</v>
      </c>
      <c r="AI74" s="359"/>
      <c r="AJ74" s="360" t="s">
        <v>427</v>
      </c>
      <c r="AK74" s="211"/>
    </row>
    <row r="75" spans="1:37" ht="50.1" customHeight="1" x14ac:dyDescent="0.25">
      <c r="A75" s="186"/>
      <c r="B75" s="206"/>
      <c r="C75" s="793"/>
      <c r="D75" s="793"/>
      <c r="E75" s="793"/>
      <c r="F75" s="793"/>
      <c r="G75" s="272"/>
      <c r="H75" s="796"/>
      <c r="I75" s="797" t="s">
        <v>402</v>
      </c>
      <c r="J75" s="797"/>
      <c r="K75" s="797"/>
      <c r="L75" s="798"/>
      <c r="M75" s="271"/>
      <c r="N75" s="1089">
        <v>4</v>
      </c>
      <c r="O75" s="1090"/>
      <c r="P75" s="126"/>
      <c r="Q75" s="1091"/>
      <c r="R75" s="1092"/>
      <c r="S75" s="126"/>
      <c r="T75" s="764">
        <f t="shared" si="2"/>
        <v>0</v>
      </c>
      <c r="U75" s="765"/>
      <c r="V75" s="766"/>
      <c r="W75" s="126"/>
      <c r="X75" s="162" t="str">
        <f>IFERROR(T74/T75,"")</f>
        <v/>
      </c>
      <c r="Y75" s="97" t="s">
        <v>429</v>
      </c>
      <c r="Z75" s="236"/>
      <c r="AA75" s="100">
        <f>T74-T75</f>
        <v>0</v>
      </c>
      <c r="AB75" s="98" t="s">
        <v>406</v>
      </c>
      <c r="AC75" s="207"/>
      <c r="AD75" s="1065"/>
      <c r="AE75" s="270"/>
      <c r="AF75" s="363" t="s">
        <v>8</v>
      </c>
      <c r="AG75" s="364"/>
      <c r="AH75" s="365">
        <f>4*K19</f>
        <v>1215.76</v>
      </c>
      <c r="AI75" s="364"/>
      <c r="AJ75" s="366">
        <f>4*K20</f>
        <v>1385.6</v>
      </c>
      <c r="AK75" s="211"/>
    </row>
    <row r="76" spans="1:37" ht="50.1" customHeight="1" x14ac:dyDescent="0.25">
      <c r="A76" s="186"/>
      <c r="B76" s="206"/>
      <c r="C76" s="793"/>
      <c r="D76" s="793"/>
      <c r="E76" s="793"/>
      <c r="F76" s="793"/>
      <c r="G76" s="272"/>
      <c r="H76" s="1015" t="s">
        <v>419</v>
      </c>
      <c r="I76" s="768" t="s">
        <v>421</v>
      </c>
      <c r="J76" s="769"/>
      <c r="K76" s="769"/>
      <c r="L76" s="770"/>
      <c r="M76" s="271"/>
      <c r="N76" s="771">
        <v>28</v>
      </c>
      <c r="O76" s="772"/>
      <c r="P76" s="126"/>
      <c r="Q76" s="790"/>
      <c r="R76" s="791"/>
      <c r="S76" s="126"/>
      <c r="T76" s="775">
        <f t="shared" si="2"/>
        <v>0</v>
      </c>
      <c r="U76" s="776"/>
      <c r="V76" s="777"/>
      <c r="W76" s="126"/>
      <c r="X76" s="1082"/>
      <c r="Y76" s="1083"/>
      <c r="Z76" s="126"/>
      <c r="AA76" s="1082"/>
      <c r="AB76" s="1084"/>
      <c r="AC76" s="207"/>
      <c r="AD76" s="1065"/>
      <c r="AE76" s="273"/>
      <c r="AF76" s="369" t="s">
        <v>38</v>
      </c>
      <c r="AG76" s="364"/>
      <c r="AH76" s="370">
        <f>4*Q27</f>
        <v>1048.56</v>
      </c>
      <c r="AI76" s="364"/>
      <c r="AJ76" s="371">
        <f>3*Q31</f>
        <v>1169.6999999999998</v>
      </c>
      <c r="AK76" s="211"/>
    </row>
    <row r="77" spans="1:37" ht="50.1" customHeight="1" x14ac:dyDescent="0.25">
      <c r="A77" s="186"/>
      <c r="B77" s="206"/>
      <c r="C77" s="793"/>
      <c r="D77" s="793"/>
      <c r="E77" s="793"/>
      <c r="F77" s="793"/>
      <c r="G77" s="272"/>
      <c r="H77" s="1055"/>
      <c r="I77" s="797" t="s">
        <v>404</v>
      </c>
      <c r="J77" s="797"/>
      <c r="K77" s="797"/>
      <c r="L77" s="798"/>
      <c r="M77" s="271"/>
      <c r="N77" s="1085">
        <v>3</v>
      </c>
      <c r="O77" s="1086"/>
      <c r="P77" s="126"/>
      <c r="Q77" s="1087"/>
      <c r="R77" s="1088"/>
      <c r="S77" s="126"/>
      <c r="T77" s="764">
        <f t="shared" si="2"/>
        <v>0</v>
      </c>
      <c r="U77" s="765"/>
      <c r="V77" s="766"/>
      <c r="W77" s="126"/>
      <c r="X77" s="163" t="str">
        <f>IFERROR(T76/T77,"")</f>
        <v/>
      </c>
      <c r="Y77" s="97" t="s">
        <v>422</v>
      </c>
      <c r="Z77" s="236"/>
      <c r="AA77" s="101">
        <f>T76-T77</f>
        <v>0</v>
      </c>
      <c r="AB77" s="98" t="s">
        <v>406</v>
      </c>
      <c r="AC77" s="207"/>
      <c r="AD77" s="286"/>
      <c r="AE77" s="288"/>
      <c r="AF77" s="374" t="s">
        <v>243</v>
      </c>
      <c r="AG77" s="375"/>
      <c r="AH77" s="376">
        <f>AH75-AH76</f>
        <v>167.20000000000005</v>
      </c>
      <c r="AI77" s="375"/>
      <c r="AJ77" s="377">
        <f>AJ75-AJ76</f>
        <v>215.90000000000009</v>
      </c>
      <c r="AK77" s="211"/>
    </row>
    <row r="78" spans="1:37" x14ac:dyDescent="0.25">
      <c r="A78" s="186"/>
      <c r="B78" s="206"/>
      <c r="C78" s="233"/>
      <c r="D78" s="233"/>
      <c r="E78" s="233"/>
      <c r="F78" s="233"/>
      <c r="G78" s="272"/>
      <c r="H78" s="233"/>
      <c r="I78" s="233"/>
      <c r="J78" s="272"/>
      <c r="K78" s="233"/>
      <c r="L78" s="233"/>
      <c r="M78" s="272"/>
      <c r="N78" s="184"/>
      <c r="O78" s="17"/>
      <c r="P78" s="85"/>
      <c r="Q78" s="184"/>
      <c r="R78" s="184"/>
      <c r="S78" s="126"/>
      <c r="T78" s="184"/>
      <c r="U78" s="126"/>
      <c r="V78" s="184"/>
      <c r="W78" s="126"/>
      <c r="X78" s="241"/>
      <c r="Y78" s="241"/>
      <c r="Z78" s="236"/>
      <c r="AA78" s="242"/>
      <c r="AB78" s="243"/>
      <c r="AC78" s="207"/>
      <c r="AD78" s="126"/>
      <c r="AE78" s="126"/>
      <c r="AF78" s="126"/>
      <c r="AG78" s="207"/>
      <c r="AH78" s="210"/>
      <c r="AI78" s="210"/>
      <c r="AJ78" s="210"/>
      <c r="AK78" s="211"/>
    </row>
    <row r="79" spans="1:37" ht="15.75" thickBot="1" x14ac:dyDescent="0.3">
      <c r="A79" s="186"/>
      <c r="B79" s="274"/>
      <c r="C79" s="246"/>
      <c r="D79" s="246"/>
      <c r="E79" s="246"/>
      <c r="F79" s="246"/>
      <c r="G79" s="246"/>
      <c r="H79" s="246"/>
      <c r="I79" s="246"/>
      <c r="J79" s="246"/>
      <c r="K79" s="246"/>
      <c r="L79" s="246"/>
      <c r="M79" s="246"/>
      <c r="N79" s="84"/>
      <c r="O79" s="84"/>
      <c r="P79" s="84"/>
      <c r="Q79" s="84"/>
      <c r="R79" s="84"/>
      <c r="S79" s="84"/>
      <c r="T79" s="84"/>
      <c r="U79" s="84"/>
      <c r="V79" s="84"/>
      <c r="W79" s="84"/>
      <c r="X79" s="248"/>
      <c r="Y79" s="248"/>
      <c r="Z79" s="248"/>
      <c r="AA79" s="275"/>
      <c r="AB79" s="276"/>
      <c r="AC79" s="277"/>
      <c r="AD79" s="84"/>
      <c r="AE79" s="84"/>
      <c r="AF79" s="84"/>
      <c r="AG79" s="277"/>
      <c r="AH79" s="252"/>
      <c r="AI79" s="252"/>
      <c r="AJ79" s="252"/>
      <c r="AK79" s="253"/>
    </row>
    <row r="80" spans="1:37" x14ac:dyDescent="0.25">
      <c r="A80" s="186"/>
      <c r="B80" s="186"/>
      <c r="C80" s="272"/>
      <c r="D80" s="272"/>
      <c r="E80" s="272"/>
      <c r="F80" s="272"/>
      <c r="G80" s="272"/>
      <c r="H80" s="272"/>
      <c r="I80" s="272"/>
      <c r="J80" s="272"/>
      <c r="K80" s="272"/>
      <c r="L80" s="272"/>
      <c r="M80" s="272"/>
      <c r="N80" s="126"/>
      <c r="O80" s="126"/>
      <c r="P80" s="126"/>
      <c r="Q80" s="126"/>
      <c r="R80" s="126"/>
      <c r="S80" s="126"/>
      <c r="T80" s="126"/>
      <c r="U80" s="126"/>
      <c r="V80" s="126"/>
      <c r="W80" s="126"/>
      <c r="X80" s="236"/>
      <c r="Y80" s="236"/>
      <c r="Z80" s="236"/>
      <c r="AA80" s="254"/>
      <c r="AB80" s="292"/>
      <c r="AC80" s="186"/>
      <c r="AD80" s="126"/>
      <c r="AE80" s="126"/>
      <c r="AF80" s="186"/>
      <c r="AG80" s="186"/>
    </row>
    <row r="81" spans="1:37" x14ac:dyDescent="0.25">
      <c r="A81" s="186"/>
      <c r="B81" s="186"/>
      <c r="C81" s="272"/>
      <c r="D81" s="272"/>
      <c r="E81" s="272"/>
      <c r="F81" s="272"/>
      <c r="G81" s="272"/>
      <c r="H81" s="272"/>
      <c r="I81" s="272"/>
      <c r="J81" s="272"/>
      <c r="K81" s="272"/>
      <c r="L81" s="272"/>
      <c r="M81" s="272"/>
      <c r="N81" s="126"/>
      <c r="O81" s="126"/>
      <c r="P81" s="126"/>
      <c r="Q81" s="126"/>
      <c r="R81" s="126"/>
      <c r="S81" s="126"/>
      <c r="T81" s="126"/>
      <c r="U81" s="126"/>
      <c r="V81" s="126"/>
      <c r="W81" s="126"/>
      <c r="X81" s="236"/>
      <c r="Y81" s="236"/>
      <c r="Z81" s="236"/>
      <c r="AA81" s="254"/>
      <c r="AB81" s="292"/>
      <c r="AC81" s="186"/>
      <c r="AD81" s="126"/>
      <c r="AE81" s="126"/>
      <c r="AF81" s="186"/>
      <c r="AG81" s="186"/>
    </row>
    <row r="82" spans="1:37" ht="15.75" thickBot="1" x14ac:dyDescent="0.3">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282"/>
      <c r="AB82" s="186"/>
      <c r="AC82" s="186"/>
      <c r="AD82" s="186"/>
      <c r="AE82" s="186"/>
      <c r="AF82" s="186"/>
      <c r="AG82" s="186"/>
    </row>
    <row r="83" spans="1:37" ht="24.95" customHeight="1" x14ac:dyDescent="0.25">
      <c r="A83" s="186"/>
      <c r="B83" s="640" t="s">
        <v>430</v>
      </c>
      <c r="C83" s="641"/>
      <c r="D83" s="641"/>
      <c r="E83" s="641"/>
      <c r="F83" s="641"/>
      <c r="G83" s="641"/>
      <c r="H83" s="641"/>
      <c r="I83" s="641"/>
      <c r="J83" s="641"/>
      <c r="K83" s="641"/>
      <c r="L83" s="641"/>
      <c r="M83" s="198"/>
      <c r="N83" s="199"/>
      <c r="O83" s="199"/>
      <c r="P83" s="199"/>
      <c r="Q83" s="257"/>
      <c r="R83" s="257"/>
      <c r="S83" s="257"/>
      <c r="T83" s="258"/>
      <c r="U83" s="259"/>
      <c r="V83" s="258"/>
      <c r="W83" s="259"/>
      <c r="X83" s="258"/>
      <c r="Y83" s="258"/>
      <c r="Z83" s="259"/>
      <c r="AA83" s="260"/>
      <c r="AB83" s="258"/>
      <c r="AC83" s="258"/>
      <c r="AD83" s="258"/>
      <c r="AE83" s="258"/>
      <c r="AF83" s="258"/>
      <c r="AG83" s="258"/>
      <c r="AH83" s="261"/>
      <c r="AI83" s="261"/>
      <c r="AJ83" s="261"/>
      <c r="AK83" s="262"/>
    </row>
    <row r="84" spans="1:37" ht="15.75" x14ac:dyDescent="0.25">
      <c r="A84" s="186"/>
      <c r="B84" s="206"/>
      <c r="C84" s="207"/>
      <c r="D84" s="207"/>
      <c r="E84" s="207"/>
      <c r="F84" s="207"/>
      <c r="G84" s="186"/>
      <c r="H84" s="207"/>
      <c r="I84" s="207"/>
      <c r="J84" s="186"/>
      <c r="K84" s="207"/>
      <c r="L84" s="207"/>
      <c r="M84" s="186"/>
      <c r="N84" s="207"/>
      <c r="O84" s="207"/>
      <c r="P84" s="186"/>
      <c r="Q84" s="207"/>
      <c r="R84" s="207"/>
      <c r="S84" s="186"/>
      <c r="T84" s="207"/>
      <c r="U84" s="186"/>
      <c r="V84" s="207"/>
      <c r="W84" s="186"/>
      <c r="X84" s="207"/>
      <c r="Y84" s="207"/>
      <c r="Z84" s="186"/>
      <c r="AA84" s="208"/>
      <c r="AB84" s="207"/>
      <c r="AC84" s="207"/>
      <c r="AD84" s="278"/>
      <c r="AE84" s="278"/>
      <c r="AF84" s="278"/>
      <c r="AG84" s="207"/>
      <c r="AH84" s="210"/>
      <c r="AI84" s="210"/>
      <c r="AJ84" s="210"/>
      <c r="AK84" s="211"/>
    </row>
    <row r="85" spans="1:37" x14ac:dyDescent="0.25">
      <c r="A85" s="186"/>
      <c r="B85" s="206"/>
      <c r="C85" s="207"/>
      <c r="D85" s="207"/>
      <c r="E85" s="207"/>
      <c r="F85" s="207"/>
      <c r="G85" s="186"/>
      <c r="H85" s="207"/>
      <c r="I85" s="207"/>
      <c r="J85" s="186"/>
      <c r="K85" s="207"/>
      <c r="L85" s="207"/>
      <c r="M85" s="186"/>
      <c r="N85" s="207"/>
      <c r="O85" s="207"/>
      <c r="P85" s="186"/>
      <c r="Q85" s="207"/>
      <c r="R85" s="207"/>
      <c r="S85" s="186"/>
      <c r="T85" s="207"/>
      <c r="U85" s="186"/>
      <c r="V85" s="207"/>
      <c r="W85" s="186"/>
      <c r="X85" s="207"/>
      <c r="Y85" s="207"/>
      <c r="Z85" s="186"/>
      <c r="AA85" s="208"/>
      <c r="AB85" s="207"/>
      <c r="AC85" s="207"/>
      <c r="AD85" s="207"/>
      <c r="AE85" s="207"/>
      <c r="AF85" s="207"/>
      <c r="AG85" s="207"/>
      <c r="AH85" s="210"/>
      <c r="AI85" s="210"/>
      <c r="AJ85" s="210"/>
      <c r="AK85" s="211"/>
    </row>
    <row r="86" spans="1:37" ht="15" customHeight="1" x14ac:dyDescent="0.25">
      <c r="A86" s="186"/>
      <c r="B86" s="206"/>
      <c r="C86" s="207"/>
      <c r="D86" s="207"/>
      <c r="E86" s="207"/>
      <c r="F86" s="207"/>
      <c r="G86" s="186"/>
      <c r="H86" s="207"/>
      <c r="I86" s="207"/>
      <c r="J86" s="186"/>
      <c r="K86" s="207"/>
      <c r="L86" s="207"/>
      <c r="M86" s="186"/>
      <c r="N86" s="720" t="s">
        <v>396</v>
      </c>
      <c r="O86" s="721"/>
      <c r="P86" s="283"/>
      <c r="Q86" s="720" t="s">
        <v>268</v>
      </c>
      <c r="R86" s="721"/>
      <c r="S86" s="283"/>
      <c r="T86" s="720" t="s">
        <v>397</v>
      </c>
      <c r="U86" s="739"/>
      <c r="V86" s="721"/>
      <c r="W86" s="283"/>
      <c r="X86" s="720" t="s">
        <v>410</v>
      </c>
      <c r="Y86" s="721"/>
      <c r="Z86" s="272"/>
      <c r="AA86" s="720" t="s">
        <v>398</v>
      </c>
      <c r="AB86" s="721"/>
      <c r="AC86" s="207"/>
      <c r="AD86" s="219"/>
      <c r="AE86" s="219"/>
      <c r="AF86" s="810" t="s">
        <v>425</v>
      </c>
      <c r="AG86" s="810"/>
      <c r="AH86" s="810"/>
      <c r="AI86" s="810"/>
      <c r="AJ86" s="810"/>
      <c r="AK86" s="211"/>
    </row>
    <row r="87" spans="1:37" ht="35.1" customHeight="1" x14ac:dyDescent="0.25">
      <c r="A87" s="186"/>
      <c r="B87" s="206"/>
      <c r="C87" s="207"/>
      <c r="D87" s="207"/>
      <c r="E87" s="207"/>
      <c r="F87" s="207"/>
      <c r="G87" s="186"/>
      <c r="H87" s="207"/>
      <c r="I87" s="207"/>
      <c r="J87" s="186"/>
      <c r="K87" s="207"/>
      <c r="L87" s="207"/>
      <c r="M87" s="186"/>
      <c r="N87" s="722"/>
      <c r="O87" s="723"/>
      <c r="P87" s="283"/>
      <c r="Q87" s="722"/>
      <c r="R87" s="723"/>
      <c r="S87" s="283"/>
      <c r="T87" s="722"/>
      <c r="U87" s="740"/>
      <c r="V87" s="723"/>
      <c r="W87" s="283"/>
      <c r="X87" s="722"/>
      <c r="Y87" s="723"/>
      <c r="Z87" s="272"/>
      <c r="AA87" s="722"/>
      <c r="AB87" s="723"/>
      <c r="AC87" s="207"/>
      <c r="AD87" s="219"/>
      <c r="AE87" s="219"/>
      <c r="AF87" s="810"/>
      <c r="AG87" s="810"/>
      <c r="AH87" s="810"/>
      <c r="AI87" s="810"/>
      <c r="AJ87" s="810"/>
      <c r="AK87" s="211"/>
    </row>
    <row r="88" spans="1:37" ht="5.0999999999999996" customHeight="1" x14ac:dyDescent="0.25">
      <c r="A88" s="186"/>
      <c r="B88" s="206"/>
      <c r="C88" s="207"/>
      <c r="D88" s="207"/>
      <c r="E88" s="207"/>
      <c r="F88" s="207"/>
      <c r="G88" s="186"/>
      <c r="H88" s="207"/>
      <c r="I88" s="207"/>
      <c r="J88" s="186"/>
      <c r="K88" s="207"/>
      <c r="L88" s="207"/>
      <c r="M88" s="186"/>
      <c r="N88" s="233"/>
      <c r="O88" s="233"/>
      <c r="P88" s="272"/>
      <c r="Q88" s="233"/>
      <c r="R88" s="233"/>
      <c r="S88" s="272"/>
      <c r="T88" s="233"/>
      <c r="U88" s="272"/>
      <c r="V88" s="233"/>
      <c r="W88" s="272"/>
      <c r="X88" s="233"/>
      <c r="Y88" s="233"/>
      <c r="Z88" s="272"/>
      <c r="AA88" s="213"/>
      <c r="AB88" s="221"/>
      <c r="AC88" s="207"/>
      <c r="AD88" s="219"/>
      <c r="AE88" s="219"/>
      <c r="AF88" s="285"/>
      <c r="AG88" s="207"/>
      <c r="AH88" s="210"/>
      <c r="AI88" s="210"/>
      <c r="AJ88" s="210"/>
      <c r="AK88" s="211"/>
    </row>
    <row r="89" spans="1:37" ht="50.1" customHeight="1" x14ac:dyDescent="0.25">
      <c r="A89" s="186"/>
      <c r="B89" s="206"/>
      <c r="C89" s="793" t="s">
        <v>431</v>
      </c>
      <c r="D89" s="793"/>
      <c r="E89" s="793"/>
      <c r="F89" s="793"/>
      <c r="G89" s="272"/>
      <c r="H89" s="807" t="s">
        <v>403</v>
      </c>
      <c r="I89" s="808"/>
      <c r="J89" s="808"/>
      <c r="K89" s="808"/>
      <c r="L89" s="809"/>
      <c r="M89" s="224"/>
      <c r="N89" s="747">
        <v>28</v>
      </c>
      <c r="O89" s="748"/>
      <c r="P89" s="126"/>
      <c r="Q89" s="785"/>
      <c r="R89" s="786"/>
      <c r="S89" s="126"/>
      <c r="T89" s="751">
        <f>Q89*N89</f>
        <v>0</v>
      </c>
      <c r="U89" s="752"/>
      <c r="V89" s="753"/>
      <c r="W89" s="126"/>
      <c r="X89" s="754"/>
      <c r="Y89" s="755"/>
      <c r="Z89" s="126"/>
      <c r="AA89" s="754"/>
      <c r="AB89" s="792"/>
      <c r="AC89" s="207"/>
      <c r="AD89" s="286"/>
      <c r="AE89" s="286"/>
      <c r="AF89" s="268"/>
      <c r="AG89" s="359"/>
      <c r="AH89" s="813" t="s">
        <v>432</v>
      </c>
      <c r="AI89" s="813"/>
      <c r="AJ89" s="813"/>
      <c r="AK89" s="211"/>
    </row>
    <row r="90" spans="1:37" ht="50.1" customHeight="1" x14ac:dyDescent="0.25">
      <c r="A90" s="186"/>
      <c r="B90" s="206"/>
      <c r="C90" s="793"/>
      <c r="D90" s="793"/>
      <c r="E90" s="793"/>
      <c r="F90" s="793"/>
      <c r="G90" s="272"/>
      <c r="H90" s="801" t="s">
        <v>404</v>
      </c>
      <c r="I90" s="797"/>
      <c r="J90" s="797"/>
      <c r="K90" s="797"/>
      <c r="L90" s="798"/>
      <c r="M90" s="362"/>
      <c r="N90" s="778">
        <v>2</v>
      </c>
      <c r="O90" s="779"/>
      <c r="P90" s="126"/>
      <c r="Q90" s="788"/>
      <c r="R90" s="789"/>
      <c r="S90" s="126"/>
      <c r="T90" s="782">
        <f>Q90*N90</f>
        <v>0</v>
      </c>
      <c r="U90" s="783"/>
      <c r="V90" s="784"/>
      <c r="W90" s="126"/>
      <c r="X90" s="161" t="str">
        <f>IFERROR(T89/T90,"")</f>
        <v/>
      </c>
      <c r="Y90" s="97" t="s">
        <v>422</v>
      </c>
      <c r="Z90" s="236"/>
      <c r="AA90" s="99">
        <f>T89-T90</f>
        <v>0</v>
      </c>
      <c r="AB90" s="98" t="s">
        <v>406</v>
      </c>
      <c r="AC90" s="207"/>
      <c r="AD90" s="338"/>
      <c r="AE90" s="338"/>
      <c r="AF90" s="363" t="s">
        <v>8</v>
      </c>
      <c r="AG90" s="364"/>
      <c r="AH90" s="1093">
        <f>4*K17</f>
        <v>875.96</v>
      </c>
      <c r="AI90" s="1093"/>
      <c r="AJ90" s="1093"/>
      <c r="AK90" s="211"/>
    </row>
    <row r="91" spans="1:37" ht="50.1" customHeight="1" x14ac:dyDescent="0.25">
      <c r="A91" s="186"/>
      <c r="B91" s="206"/>
      <c r="C91" s="271"/>
      <c r="D91" s="271"/>
      <c r="E91" s="271"/>
      <c r="F91" s="271"/>
      <c r="G91" s="271"/>
      <c r="H91" s="271"/>
      <c r="I91" s="799"/>
      <c r="J91" s="799"/>
      <c r="K91" s="799"/>
      <c r="L91" s="799"/>
      <c r="M91" s="272"/>
      <c r="N91" s="685"/>
      <c r="O91" s="685"/>
      <c r="P91" s="126"/>
      <c r="Q91" s="685"/>
      <c r="R91" s="685"/>
      <c r="S91" s="126"/>
      <c r="T91" s="685"/>
      <c r="U91" s="685"/>
      <c r="V91" s="685"/>
      <c r="W91" s="126"/>
      <c r="X91" s="196"/>
      <c r="Y91" s="196"/>
      <c r="Z91" s="196"/>
      <c r="AA91" s="800"/>
      <c r="AB91" s="800"/>
      <c r="AC91" s="207"/>
      <c r="AD91" s="338"/>
      <c r="AE91" s="338"/>
      <c r="AF91" s="369" t="s">
        <v>38</v>
      </c>
      <c r="AG91" s="364"/>
      <c r="AH91" s="815">
        <f>2*Q31</f>
        <v>779.8</v>
      </c>
      <c r="AI91" s="815"/>
      <c r="AJ91" s="815"/>
      <c r="AK91" s="211"/>
    </row>
    <row r="92" spans="1:37" ht="50.1" customHeight="1" x14ac:dyDescent="0.25">
      <c r="A92" s="186"/>
      <c r="B92" s="206"/>
      <c r="C92" s="271"/>
      <c r="D92" s="271"/>
      <c r="E92" s="271"/>
      <c r="F92" s="271"/>
      <c r="G92" s="271"/>
      <c r="H92" s="271"/>
      <c r="I92" s="799"/>
      <c r="J92" s="799"/>
      <c r="K92" s="799"/>
      <c r="L92" s="799"/>
      <c r="M92" s="272"/>
      <c r="N92" s="685"/>
      <c r="O92" s="685"/>
      <c r="P92" s="126"/>
      <c r="Q92" s="685"/>
      <c r="R92" s="685"/>
      <c r="S92" s="126"/>
      <c r="T92" s="685"/>
      <c r="U92" s="685"/>
      <c r="V92" s="685"/>
      <c r="W92" s="126"/>
      <c r="X92" s="236"/>
      <c r="Y92" s="236"/>
      <c r="Z92" s="236"/>
      <c r="AA92" s="802"/>
      <c r="AB92" s="802"/>
      <c r="AC92" s="207"/>
      <c r="AD92" s="340"/>
      <c r="AE92" s="340"/>
      <c r="AF92" s="374" t="s">
        <v>243</v>
      </c>
      <c r="AG92" s="375"/>
      <c r="AH92" s="805">
        <f>AH90-AH91</f>
        <v>96.160000000000082</v>
      </c>
      <c r="AI92" s="805"/>
      <c r="AJ92" s="805"/>
      <c r="AK92" s="211"/>
    </row>
    <row r="93" spans="1:37" x14ac:dyDescent="0.25">
      <c r="A93" s="186"/>
      <c r="B93" s="206"/>
      <c r="C93" s="233"/>
      <c r="D93" s="233"/>
      <c r="E93" s="233"/>
      <c r="F93" s="233"/>
      <c r="G93" s="272"/>
      <c r="H93" s="233"/>
      <c r="I93" s="233"/>
      <c r="J93" s="272"/>
      <c r="K93" s="233"/>
      <c r="L93" s="233"/>
      <c r="M93" s="272"/>
      <c r="N93" s="184"/>
      <c r="O93" s="184"/>
      <c r="P93" s="126"/>
      <c r="Q93" s="184"/>
      <c r="R93" s="184"/>
      <c r="S93" s="126"/>
      <c r="T93" s="184"/>
      <c r="U93" s="126"/>
      <c r="V93" s="184"/>
      <c r="W93" s="126"/>
      <c r="X93" s="241"/>
      <c r="Y93" s="241"/>
      <c r="Z93" s="236"/>
      <c r="AA93" s="242"/>
      <c r="AB93" s="243"/>
      <c r="AC93" s="207"/>
      <c r="AD93" s="184"/>
      <c r="AE93" s="184"/>
      <c r="AF93" s="184"/>
      <c r="AG93" s="207"/>
      <c r="AH93" s="210"/>
      <c r="AI93" s="210"/>
      <c r="AJ93" s="210"/>
      <c r="AK93" s="211"/>
    </row>
    <row r="94" spans="1:37" ht="15.75" thickBot="1" x14ac:dyDescent="0.3">
      <c r="A94" s="186"/>
      <c r="B94" s="274"/>
      <c r="C94" s="246"/>
      <c r="D94" s="246"/>
      <c r="E94" s="246"/>
      <c r="F94" s="246"/>
      <c r="G94" s="246"/>
      <c r="H94" s="246"/>
      <c r="I94" s="246"/>
      <c r="J94" s="246"/>
      <c r="K94" s="246"/>
      <c r="L94" s="246"/>
      <c r="M94" s="246"/>
      <c r="N94" s="84"/>
      <c r="O94" s="84"/>
      <c r="P94" s="84"/>
      <c r="Q94" s="84"/>
      <c r="R94" s="84"/>
      <c r="S94" s="84"/>
      <c r="T94" s="84"/>
      <c r="U94" s="84"/>
      <c r="V94" s="84"/>
      <c r="W94" s="84"/>
      <c r="X94" s="248"/>
      <c r="Y94" s="248"/>
      <c r="Z94" s="248"/>
      <c r="AA94" s="275"/>
      <c r="AB94" s="276"/>
      <c r="AC94" s="277"/>
      <c r="AD94" s="84"/>
      <c r="AE94" s="84"/>
      <c r="AF94" s="84"/>
      <c r="AG94" s="277"/>
      <c r="AH94" s="252"/>
      <c r="AI94" s="252"/>
      <c r="AJ94" s="252"/>
      <c r="AK94" s="253"/>
    </row>
    <row r="95" spans="1:37" x14ac:dyDescent="0.2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282"/>
      <c r="AB95" s="186"/>
      <c r="AC95" s="186"/>
      <c r="AD95" s="126"/>
      <c r="AE95" s="126"/>
      <c r="AF95" s="126"/>
      <c r="AG95" s="186"/>
    </row>
    <row r="96" spans="1:37" x14ac:dyDescent="0.25">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282"/>
      <c r="AB96" s="186"/>
      <c r="AC96" s="186"/>
      <c r="AD96" s="126"/>
      <c r="AE96" s="126"/>
      <c r="AF96" s="126"/>
      <c r="AG96" s="186"/>
    </row>
    <row r="97" spans="1:39" ht="15.75" thickBot="1" x14ac:dyDescent="0.3">
      <c r="A97" s="186"/>
      <c r="B97" s="186"/>
      <c r="C97" s="186"/>
      <c r="D97" s="186"/>
      <c r="E97" s="186"/>
      <c r="F97" s="186"/>
      <c r="G97" s="186"/>
      <c r="H97" s="186"/>
      <c r="I97" s="186"/>
      <c r="J97" s="186"/>
      <c r="K97" s="186"/>
      <c r="L97" s="186"/>
      <c r="M97" s="186"/>
      <c r="N97" s="271"/>
      <c r="O97" s="271"/>
      <c r="P97" s="271"/>
      <c r="Q97" s="271"/>
      <c r="R97" s="271"/>
      <c r="S97" s="271"/>
      <c r="T97" s="271"/>
      <c r="U97" s="271"/>
      <c r="V97" s="271"/>
      <c r="W97" s="271"/>
      <c r="X97" s="271"/>
      <c r="Y97" s="271"/>
      <c r="Z97" s="271"/>
      <c r="AA97" s="263"/>
      <c r="AB97" s="286"/>
      <c r="AC97" s="186"/>
      <c r="AD97" s="126"/>
      <c r="AE97" s="126"/>
      <c r="AF97" s="126"/>
      <c r="AG97" s="186"/>
    </row>
    <row r="98" spans="1:39" ht="24.95" customHeight="1" x14ac:dyDescent="0.25">
      <c r="A98" s="186"/>
      <c r="B98" s="640" t="s">
        <v>433</v>
      </c>
      <c r="C98" s="641"/>
      <c r="D98" s="641"/>
      <c r="E98" s="641"/>
      <c r="F98" s="641"/>
      <c r="G98" s="641"/>
      <c r="H98" s="641"/>
      <c r="I98" s="641"/>
      <c r="J98" s="641"/>
      <c r="K98" s="641"/>
      <c r="L98" s="641"/>
      <c r="M98" s="198"/>
      <c r="N98" s="199"/>
      <c r="O98" s="199"/>
      <c r="P98" s="199"/>
      <c r="Q98" s="257"/>
      <c r="R98" s="257"/>
      <c r="S98" s="257"/>
      <c r="T98" s="258"/>
      <c r="U98" s="259"/>
      <c r="V98" s="258"/>
      <c r="W98" s="259"/>
      <c r="X98" s="258"/>
      <c r="Y98" s="258"/>
      <c r="Z98" s="259"/>
      <c r="AA98" s="260"/>
      <c r="AB98" s="258"/>
      <c r="AC98" s="258"/>
      <c r="AD98" s="258"/>
      <c r="AE98" s="258"/>
      <c r="AF98" s="258"/>
      <c r="AG98" s="258"/>
      <c r="AH98" s="261"/>
      <c r="AI98" s="261"/>
      <c r="AJ98" s="261"/>
      <c r="AK98" s="262"/>
      <c r="AL98" s="222"/>
      <c r="AM98" s="222"/>
    </row>
    <row r="99" spans="1:39" ht="15.75" x14ac:dyDescent="0.25">
      <c r="A99" s="186"/>
      <c r="B99" s="206"/>
      <c r="C99" s="207"/>
      <c r="D99" s="207"/>
      <c r="E99" s="207"/>
      <c r="F99" s="207"/>
      <c r="G99" s="186"/>
      <c r="H99" s="207"/>
      <c r="I99" s="207"/>
      <c r="J99" s="186"/>
      <c r="K99" s="207"/>
      <c r="L99" s="207"/>
      <c r="M99" s="186"/>
      <c r="N99" s="207"/>
      <c r="O99" s="207"/>
      <c r="P99" s="186"/>
      <c r="Q99" s="207"/>
      <c r="R99" s="207"/>
      <c r="S99" s="186"/>
      <c r="T99" s="207"/>
      <c r="U99" s="186"/>
      <c r="V99" s="207"/>
      <c r="W99" s="186"/>
      <c r="X99" s="207"/>
      <c r="Y99" s="207"/>
      <c r="Z99" s="186"/>
      <c r="AA99" s="208"/>
      <c r="AB99" s="207"/>
      <c r="AC99" s="207"/>
      <c r="AD99" s="278"/>
      <c r="AE99" s="278"/>
      <c r="AF99" s="278"/>
      <c r="AG99" s="207"/>
      <c r="AH99" s="210"/>
      <c r="AI99" s="210"/>
      <c r="AJ99" s="210"/>
      <c r="AK99" s="211"/>
      <c r="AL99" s="222"/>
      <c r="AM99" s="222"/>
    </row>
    <row r="100" spans="1:39" x14ac:dyDescent="0.25">
      <c r="A100" s="186"/>
      <c r="B100" s="206"/>
      <c r="C100" s="207"/>
      <c r="D100" s="207"/>
      <c r="E100" s="207"/>
      <c r="F100" s="207"/>
      <c r="G100" s="186"/>
      <c r="H100" s="207"/>
      <c r="I100" s="207"/>
      <c r="J100" s="186"/>
      <c r="K100" s="207"/>
      <c r="L100" s="207"/>
      <c r="M100" s="186"/>
      <c r="N100" s="207"/>
      <c r="O100" s="207"/>
      <c r="P100" s="186"/>
      <c r="Q100" s="207"/>
      <c r="R100" s="207"/>
      <c r="S100" s="186"/>
      <c r="T100" s="207"/>
      <c r="U100" s="186"/>
      <c r="V100" s="207"/>
      <c r="W100" s="186"/>
      <c r="X100" s="207"/>
      <c r="Y100" s="207"/>
      <c r="Z100" s="186"/>
      <c r="AA100" s="208"/>
      <c r="AB100" s="207"/>
      <c r="AC100" s="207"/>
      <c r="AD100" s="207"/>
      <c r="AE100" s="207"/>
      <c r="AF100" s="207"/>
      <c r="AG100" s="207"/>
      <c r="AH100" s="210"/>
      <c r="AI100" s="210"/>
      <c r="AJ100" s="210"/>
      <c r="AK100" s="211"/>
      <c r="AL100" s="222"/>
      <c r="AM100" s="222"/>
    </row>
    <row r="101" spans="1:39" ht="15" customHeight="1" x14ac:dyDescent="0.25">
      <c r="A101" s="186"/>
      <c r="B101" s="206"/>
      <c r="C101" s="207"/>
      <c r="D101" s="207"/>
      <c r="E101" s="207"/>
      <c r="F101" s="207"/>
      <c r="G101" s="186"/>
      <c r="H101" s="207"/>
      <c r="I101" s="207"/>
      <c r="J101" s="186"/>
      <c r="K101" s="207"/>
      <c r="L101" s="207"/>
      <c r="M101" s="186"/>
      <c r="N101" s="720" t="s">
        <v>396</v>
      </c>
      <c r="O101" s="721"/>
      <c r="P101" s="283"/>
      <c r="Q101" s="720" t="s">
        <v>268</v>
      </c>
      <c r="R101" s="721"/>
      <c r="S101" s="283"/>
      <c r="T101" s="720" t="s">
        <v>397</v>
      </c>
      <c r="U101" s="739"/>
      <c r="V101" s="721"/>
      <c r="W101" s="283"/>
      <c r="X101" s="720" t="s">
        <v>410</v>
      </c>
      <c r="Y101" s="721"/>
      <c r="Z101" s="272"/>
      <c r="AA101" s="720" t="s">
        <v>398</v>
      </c>
      <c r="AB101" s="721"/>
      <c r="AC101" s="207"/>
      <c r="AD101" s="219"/>
      <c r="AE101" s="219"/>
      <c r="AF101" s="810" t="s">
        <v>425</v>
      </c>
      <c r="AG101" s="810"/>
      <c r="AH101" s="810"/>
      <c r="AI101" s="810"/>
      <c r="AJ101" s="810"/>
      <c r="AK101" s="211"/>
      <c r="AL101" s="222"/>
      <c r="AM101" s="222"/>
    </row>
    <row r="102" spans="1:39" ht="35.1" customHeight="1" x14ac:dyDescent="0.25">
      <c r="A102" s="186"/>
      <c r="B102" s="206"/>
      <c r="C102" s="207"/>
      <c r="D102" s="207"/>
      <c r="E102" s="207"/>
      <c r="F102" s="207"/>
      <c r="G102" s="186"/>
      <c r="H102" s="207"/>
      <c r="I102" s="207"/>
      <c r="J102" s="186"/>
      <c r="K102" s="207"/>
      <c r="L102" s="207"/>
      <c r="M102" s="186"/>
      <c r="N102" s="722"/>
      <c r="O102" s="723"/>
      <c r="P102" s="283"/>
      <c r="Q102" s="722"/>
      <c r="R102" s="723"/>
      <c r="S102" s="283"/>
      <c r="T102" s="722"/>
      <c r="U102" s="740"/>
      <c r="V102" s="723"/>
      <c r="W102" s="283"/>
      <c r="X102" s="722"/>
      <c r="Y102" s="723"/>
      <c r="Z102" s="272"/>
      <c r="AA102" s="722"/>
      <c r="AB102" s="723"/>
      <c r="AC102" s="207"/>
      <c r="AD102" s="219"/>
      <c r="AE102" s="219"/>
      <c r="AF102" s="810"/>
      <c r="AG102" s="810"/>
      <c r="AH102" s="810"/>
      <c r="AI102" s="810"/>
      <c r="AJ102" s="810"/>
      <c r="AK102" s="211"/>
      <c r="AL102" s="222"/>
      <c r="AM102" s="222"/>
    </row>
    <row r="103" spans="1:39" ht="3.95" customHeight="1" x14ac:dyDescent="0.25">
      <c r="B103" s="206"/>
      <c r="C103" s="207"/>
      <c r="D103" s="207"/>
      <c r="E103" s="207"/>
      <c r="F103" s="207"/>
      <c r="G103" s="186"/>
      <c r="H103" s="207"/>
      <c r="I103" s="207"/>
      <c r="J103" s="186"/>
      <c r="K103" s="207"/>
      <c r="L103" s="207"/>
      <c r="M103" s="186"/>
      <c r="N103" s="233"/>
      <c r="O103" s="233"/>
      <c r="P103" s="272"/>
      <c r="Q103" s="233"/>
      <c r="R103" s="233"/>
      <c r="S103" s="272"/>
      <c r="T103" s="233"/>
      <c r="U103" s="272"/>
      <c r="V103" s="233"/>
      <c r="W103" s="272"/>
      <c r="X103" s="233"/>
      <c r="Y103" s="233"/>
      <c r="Z103" s="272"/>
      <c r="AA103" s="213"/>
      <c r="AB103" s="221"/>
      <c r="AC103" s="207"/>
      <c r="AD103" s="219"/>
      <c r="AE103" s="219"/>
      <c r="AF103" s="285"/>
      <c r="AG103" s="207"/>
      <c r="AH103" s="210"/>
      <c r="AI103" s="210"/>
      <c r="AJ103" s="210"/>
      <c r="AK103" s="211"/>
      <c r="AL103" s="222"/>
      <c r="AM103" s="222"/>
    </row>
    <row r="104" spans="1:39" ht="50.1" customHeight="1" x14ac:dyDescent="0.25">
      <c r="B104" s="206"/>
      <c r="C104" s="793" t="s">
        <v>431</v>
      </c>
      <c r="D104" s="793"/>
      <c r="E104" s="793"/>
      <c r="F104" s="793"/>
      <c r="G104" s="272"/>
      <c r="H104" s="807" t="s">
        <v>403</v>
      </c>
      <c r="I104" s="808"/>
      <c r="J104" s="808"/>
      <c r="K104" s="808"/>
      <c r="L104" s="809"/>
      <c r="M104" s="224"/>
      <c r="N104" s="747">
        <v>28</v>
      </c>
      <c r="O104" s="748"/>
      <c r="P104" s="126"/>
      <c r="Q104" s="785"/>
      <c r="R104" s="786"/>
      <c r="S104" s="126"/>
      <c r="T104" s="751">
        <f>Q104*N104</f>
        <v>0</v>
      </c>
      <c r="U104" s="752"/>
      <c r="V104" s="753"/>
      <c r="W104" s="126"/>
      <c r="X104" s="754"/>
      <c r="Y104" s="755"/>
      <c r="Z104" s="126"/>
      <c r="AA104" s="754"/>
      <c r="AB104" s="792"/>
      <c r="AC104" s="207"/>
      <c r="AD104" s="286"/>
      <c r="AE104" s="286"/>
      <c r="AF104" s="268"/>
      <c r="AG104" s="359"/>
      <c r="AH104" s="813" t="s">
        <v>432</v>
      </c>
      <c r="AI104" s="813"/>
      <c r="AJ104" s="813"/>
      <c r="AK104" s="211"/>
      <c r="AL104" s="222"/>
      <c r="AM104" s="222"/>
    </row>
    <row r="105" spans="1:39" ht="50.1" customHeight="1" x14ac:dyDescent="0.25">
      <c r="B105" s="206"/>
      <c r="C105" s="793"/>
      <c r="D105" s="793"/>
      <c r="E105" s="793"/>
      <c r="F105" s="793"/>
      <c r="G105" s="272"/>
      <c r="H105" s="801" t="s">
        <v>404</v>
      </c>
      <c r="I105" s="797"/>
      <c r="J105" s="797"/>
      <c r="K105" s="797"/>
      <c r="L105" s="798"/>
      <c r="M105" s="362"/>
      <c r="N105" s="778">
        <v>2</v>
      </c>
      <c r="O105" s="779"/>
      <c r="P105" s="126"/>
      <c r="Q105" s="788"/>
      <c r="R105" s="789"/>
      <c r="S105" s="126"/>
      <c r="T105" s="782">
        <f>Q105*N105</f>
        <v>0</v>
      </c>
      <c r="U105" s="783"/>
      <c r="V105" s="784"/>
      <c r="W105" s="126"/>
      <c r="X105" s="161" t="str">
        <f>IFERROR(T104/T105,"")</f>
        <v/>
      </c>
      <c r="Y105" s="97" t="s">
        <v>422</v>
      </c>
      <c r="Z105" s="236"/>
      <c r="AA105" s="99">
        <f>T104-T105</f>
        <v>0</v>
      </c>
      <c r="AB105" s="98" t="s">
        <v>406</v>
      </c>
      <c r="AC105" s="207"/>
      <c r="AD105" s="338"/>
      <c r="AE105" s="338"/>
      <c r="AF105" s="363" t="s">
        <v>8</v>
      </c>
      <c r="AG105" s="364"/>
      <c r="AH105" s="1093">
        <f>4*K17</f>
        <v>875.96</v>
      </c>
      <c r="AI105" s="1093"/>
      <c r="AJ105" s="1093"/>
      <c r="AK105" s="211"/>
      <c r="AL105" s="222"/>
      <c r="AM105" s="222"/>
    </row>
    <row r="106" spans="1:39" ht="50.1" customHeight="1" x14ac:dyDescent="0.25">
      <c r="B106" s="206"/>
      <c r="C106" s="271"/>
      <c r="D106" s="271"/>
      <c r="E106" s="271"/>
      <c r="F106" s="271"/>
      <c r="G106" s="271"/>
      <c r="H106" s="271"/>
      <c r="I106" s="799"/>
      <c r="J106" s="799"/>
      <c r="K106" s="799"/>
      <c r="L106" s="799"/>
      <c r="M106" s="272"/>
      <c r="N106" s="685"/>
      <c r="O106" s="685"/>
      <c r="P106" s="126"/>
      <c r="Q106" s="685"/>
      <c r="R106" s="685"/>
      <c r="S106" s="126"/>
      <c r="T106" s="685"/>
      <c r="U106" s="685"/>
      <c r="V106" s="685"/>
      <c r="W106" s="126"/>
      <c r="X106" s="196"/>
      <c r="Y106" s="196"/>
      <c r="Z106" s="196"/>
      <c r="AA106" s="800"/>
      <c r="AB106" s="800"/>
      <c r="AC106" s="207"/>
      <c r="AD106" s="338"/>
      <c r="AE106" s="338"/>
      <c r="AF106" s="369" t="s">
        <v>38</v>
      </c>
      <c r="AG106" s="364"/>
      <c r="AH106" s="815">
        <f>2*Q31</f>
        <v>779.8</v>
      </c>
      <c r="AI106" s="815"/>
      <c r="AJ106" s="815"/>
      <c r="AK106" s="211"/>
      <c r="AL106" s="222"/>
      <c r="AM106" s="222"/>
    </row>
    <row r="107" spans="1:39" ht="50.1" customHeight="1" x14ac:dyDescent="0.25">
      <c r="B107" s="206"/>
      <c r="C107" s="271"/>
      <c r="D107" s="271"/>
      <c r="E107" s="271"/>
      <c r="F107" s="271"/>
      <c r="G107" s="271"/>
      <c r="H107" s="271"/>
      <c r="I107" s="799"/>
      <c r="J107" s="799"/>
      <c r="K107" s="799"/>
      <c r="L107" s="799"/>
      <c r="M107" s="272"/>
      <c r="N107" s="685"/>
      <c r="O107" s="685"/>
      <c r="P107" s="126"/>
      <c r="Q107" s="685"/>
      <c r="R107" s="685"/>
      <c r="S107" s="126"/>
      <c r="T107" s="685"/>
      <c r="U107" s="685"/>
      <c r="V107" s="685"/>
      <c r="W107" s="126"/>
      <c r="X107" s="236"/>
      <c r="Y107" s="236"/>
      <c r="Z107" s="236"/>
      <c r="AA107" s="802"/>
      <c r="AB107" s="802"/>
      <c r="AC107" s="207"/>
      <c r="AD107" s="340"/>
      <c r="AE107" s="340"/>
      <c r="AF107" s="374" t="s">
        <v>243</v>
      </c>
      <c r="AG107" s="375"/>
      <c r="AH107" s="805">
        <f>AH105-AH106</f>
        <v>96.160000000000082</v>
      </c>
      <c r="AI107" s="805"/>
      <c r="AJ107" s="805"/>
      <c r="AK107" s="211"/>
      <c r="AL107" s="222"/>
      <c r="AM107" s="222"/>
    </row>
    <row r="108" spans="1:39" ht="15" customHeight="1" x14ac:dyDescent="0.25">
      <c r="B108" s="206"/>
      <c r="C108" s="233"/>
      <c r="D108" s="233"/>
      <c r="E108" s="233"/>
      <c r="F108" s="233"/>
      <c r="G108" s="272"/>
      <c r="H108" s="233"/>
      <c r="I108" s="233"/>
      <c r="J108" s="272"/>
      <c r="K108" s="233"/>
      <c r="L108" s="233"/>
      <c r="M108" s="272"/>
      <c r="N108" s="184"/>
      <c r="O108" s="184"/>
      <c r="P108" s="126"/>
      <c r="Q108" s="184"/>
      <c r="R108" s="184"/>
      <c r="S108" s="126"/>
      <c r="T108" s="184"/>
      <c r="U108" s="126"/>
      <c r="V108" s="184"/>
      <c r="W108" s="126"/>
      <c r="X108" s="241"/>
      <c r="Y108" s="241"/>
      <c r="Z108" s="236"/>
      <c r="AA108" s="242"/>
      <c r="AB108" s="243"/>
      <c r="AC108" s="207"/>
      <c r="AD108" s="184"/>
      <c r="AE108" s="184"/>
      <c r="AF108" s="184"/>
      <c r="AG108" s="207"/>
      <c r="AH108" s="210"/>
      <c r="AI108" s="210"/>
      <c r="AJ108" s="210"/>
      <c r="AK108" s="211"/>
      <c r="AL108" s="222"/>
      <c r="AM108" s="222"/>
    </row>
    <row r="109" spans="1:39" ht="15.75" thickBot="1" x14ac:dyDescent="0.3">
      <c r="B109" s="274"/>
      <c r="C109" s="246"/>
      <c r="D109" s="246"/>
      <c r="E109" s="246"/>
      <c r="F109" s="246"/>
      <c r="G109" s="246"/>
      <c r="H109" s="246"/>
      <c r="I109" s="246"/>
      <c r="J109" s="246"/>
      <c r="K109" s="246"/>
      <c r="L109" s="246"/>
      <c r="M109" s="246"/>
      <c r="N109" s="84"/>
      <c r="O109" s="84"/>
      <c r="P109" s="84"/>
      <c r="Q109" s="84"/>
      <c r="R109" s="84"/>
      <c r="S109" s="84"/>
      <c r="T109" s="84"/>
      <c r="U109" s="84"/>
      <c r="V109" s="84"/>
      <c r="W109" s="84"/>
      <c r="X109" s="248"/>
      <c r="Y109" s="248"/>
      <c r="Z109" s="248"/>
      <c r="AA109" s="275"/>
      <c r="AB109" s="276"/>
      <c r="AC109" s="277"/>
      <c r="AD109" s="84"/>
      <c r="AE109" s="84"/>
      <c r="AF109" s="84"/>
      <c r="AG109" s="277"/>
      <c r="AH109" s="252"/>
      <c r="AI109" s="252"/>
      <c r="AJ109" s="252"/>
      <c r="AK109" s="253"/>
      <c r="AL109" s="222"/>
      <c r="AM109" s="222"/>
    </row>
    <row r="110" spans="1:39" x14ac:dyDescent="0.25">
      <c r="B110" s="186"/>
      <c r="C110" s="272"/>
      <c r="D110" s="272"/>
      <c r="E110" s="272"/>
      <c r="F110" s="272"/>
      <c r="G110" s="272"/>
      <c r="H110" s="272"/>
      <c r="I110" s="272"/>
      <c r="J110" s="272"/>
      <c r="K110" s="272"/>
      <c r="L110" s="272"/>
      <c r="M110" s="272"/>
      <c r="N110" s="126"/>
      <c r="O110" s="126"/>
      <c r="P110" s="126"/>
      <c r="Q110" s="126"/>
      <c r="R110" s="126"/>
      <c r="S110" s="126"/>
      <c r="T110" s="126"/>
      <c r="U110" s="126"/>
      <c r="V110" s="126"/>
      <c r="W110" s="126"/>
      <c r="X110" s="236"/>
      <c r="Y110" s="236"/>
      <c r="Z110" s="236"/>
      <c r="AA110" s="254"/>
      <c r="AB110" s="292"/>
      <c r="AC110" s="186"/>
      <c r="AD110" s="126"/>
      <c r="AE110" s="126"/>
      <c r="AF110" s="126"/>
      <c r="AG110" s="186"/>
      <c r="AH110" s="222"/>
      <c r="AI110" s="222"/>
      <c r="AJ110" s="222"/>
      <c r="AK110" s="222"/>
      <c r="AL110" s="222"/>
      <c r="AM110" s="222"/>
    </row>
    <row r="111" spans="1:39" x14ac:dyDescent="0.25">
      <c r="B111" s="222"/>
      <c r="C111" s="222"/>
      <c r="D111" s="222"/>
      <c r="E111" s="222"/>
      <c r="F111" s="222"/>
      <c r="H111" s="222"/>
      <c r="I111" s="222"/>
      <c r="K111" s="222"/>
      <c r="L111" s="222"/>
      <c r="N111" s="222"/>
      <c r="O111" s="222"/>
      <c r="Q111" s="222"/>
      <c r="R111" s="222"/>
      <c r="T111" s="222"/>
      <c r="V111" s="222"/>
      <c r="X111" s="222"/>
      <c r="Y111" s="222"/>
      <c r="AA111" s="293"/>
      <c r="AB111" s="222"/>
      <c r="AC111" s="222"/>
      <c r="AD111" s="222"/>
      <c r="AE111" s="222"/>
      <c r="AF111" s="222"/>
      <c r="AG111" s="222"/>
      <c r="AH111" s="222"/>
      <c r="AI111" s="222"/>
      <c r="AJ111" s="222"/>
      <c r="AK111" s="222"/>
      <c r="AL111" s="222"/>
      <c r="AM111" s="222"/>
    </row>
    <row r="112" spans="1:39" ht="15.75" thickBot="1" x14ac:dyDescent="0.3">
      <c r="B112" s="222"/>
      <c r="C112" s="222"/>
      <c r="D112" s="222"/>
      <c r="E112" s="222"/>
      <c r="F112" s="222"/>
      <c r="H112" s="222"/>
      <c r="I112" s="222"/>
      <c r="K112" s="222"/>
      <c r="L112" s="222"/>
      <c r="N112" s="222"/>
      <c r="O112" s="222"/>
      <c r="Q112" s="222"/>
      <c r="R112" s="222"/>
      <c r="T112" s="222"/>
      <c r="V112" s="222"/>
      <c r="X112" s="222"/>
      <c r="Y112" s="222"/>
      <c r="AA112" s="293"/>
      <c r="AB112" s="222"/>
      <c r="AC112" s="222"/>
      <c r="AD112" s="222"/>
      <c r="AE112" s="222"/>
      <c r="AF112" s="222"/>
      <c r="AG112" s="222"/>
      <c r="AH112" s="222"/>
      <c r="AI112" s="222"/>
      <c r="AJ112" s="222"/>
      <c r="AK112" s="222"/>
      <c r="AL112" s="222"/>
      <c r="AM112" s="222"/>
    </row>
    <row r="113" spans="2:39" ht="24.95" customHeight="1" x14ac:dyDescent="0.25">
      <c r="B113" s="640" t="s">
        <v>434</v>
      </c>
      <c r="C113" s="641"/>
      <c r="D113" s="641"/>
      <c r="E113" s="641"/>
      <c r="F113" s="641"/>
      <c r="G113" s="641"/>
      <c r="H113" s="641"/>
      <c r="I113" s="641"/>
      <c r="J113" s="641"/>
      <c r="K113" s="641"/>
      <c r="L113" s="641"/>
      <c r="M113" s="256"/>
      <c r="N113" s="199"/>
      <c r="O113" s="199"/>
      <c r="P113" s="199"/>
      <c r="Q113" s="257"/>
      <c r="R113" s="257"/>
      <c r="S113" s="257"/>
      <c r="T113" s="258"/>
      <c r="U113" s="259"/>
      <c r="V113" s="258"/>
      <c r="W113" s="259"/>
      <c r="X113" s="258"/>
      <c r="Y113" s="258"/>
      <c r="Z113" s="259"/>
      <c r="AA113" s="260"/>
      <c r="AB113" s="258"/>
      <c r="AC113" s="258"/>
      <c r="AD113" s="258"/>
      <c r="AE113" s="258"/>
      <c r="AF113" s="258"/>
      <c r="AG113" s="258"/>
      <c r="AH113" s="261"/>
      <c r="AI113" s="261"/>
      <c r="AJ113" s="261"/>
      <c r="AK113" s="262"/>
      <c r="AL113" s="222"/>
      <c r="AM113" s="222"/>
    </row>
    <row r="114" spans="2:39" ht="15.75" x14ac:dyDescent="0.25">
      <c r="B114" s="206"/>
      <c r="C114" s="207"/>
      <c r="D114" s="207"/>
      <c r="E114" s="207"/>
      <c r="F114" s="207"/>
      <c r="G114" s="186"/>
      <c r="H114" s="207"/>
      <c r="I114" s="207"/>
      <c r="J114" s="186"/>
      <c r="K114" s="207"/>
      <c r="L114" s="207"/>
      <c r="M114" s="186"/>
      <c r="N114" s="207"/>
      <c r="O114" s="207"/>
      <c r="P114" s="186"/>
      <c r="Q114" s="207"/>
      <c r="R114" s="207"/>
      <c r="S114" s="186"/>
      <c r="T114" s="207"/>
      <c r="U114" s="186"/>
      <c r="V114" s="207"/>
      <c r="W114" s="186"/>
      <c r="X114" s="207"/>
      <c r="Y114" s="207"/>
      <c r="Z114" s="186"/>
      <c r="AA114" s="208"/>
      <c r="AB114" s="207"/>
      <c r="AC114" s="207"/>
      <c r="AD114" s="278"/>
      <c r="AE114" s="278"/>
      <c r="AF114" s="278"/>
      <c r="AG114" s="207"/>
      <c r="AH114" s="210"/>
      <c r="AI114" s="210"/>
      <c r="AJ114" s="210"/>
      <c r="AK114" s="211"/>
      <c r="AL114" s="222"/>
      <c r="AM114" s="222"/>
    </row>
    <row r="115" spans="2:39" x14ac:dyDescent="0.25">
      <c r="B115" s="206"/>
      <c r="C115" s="207"/>
      <c r="D115" s="207"/>
      <c r="E115" s="207"/>
      <c r="F115" s="207"/>
      <c r="G115" s="186"/>
      <c r="H115" s="207"/>
      <c r="I115" s="207"/>
      <c r="J115" s="186"/>
      <c r="K115" s="207"/>
      <c r="L115" s="207"/>
      <c r="M115" s="186"/>
      <c r="N115" s="207"/>
      <c r="O115" s="207"/>
      <c r="P115" s="186"/>
      <c r="Q115" s="207"/>
      <c r="R115" s="207"/>
      <c r="S115" s="186"/>
      <c r="T115" s="207"/>
      <c r="U115" s="186"/>
      <c r="V115" s="207"/>
      <c r="W115" s="186"/>
      <c r="X115" s="207"/>
      <c r="Y115" s="207"/>
      <c r="Z115" s="186"/>
      <c r="AA115" s="208"/>
      <c r="AB115" s="207"/>
      <c r="AC115" s="207"/>
      <c r="AD115" s="207"/>
      <c r="AE115" s="207"/>
      <c r="AF115" s="207"/>
      <c r="AG115" s="207"/>
      <c r="AH115" s="210"/>
      <c r="AI115" s="210"/>
      <c r="AJ115" s="210"/>
      <c r="AK115" s="211"/>
      <c r="AL115" s="222"/>
      <c r="AM115" s="222"/>
    </row>
    <row r="116" spans="2:39" ht="15" customHeight="1" x14ac:dyDescent="0.25">
      <c r="B116" s="206"/>
      <c r="C116" s="207"/>
      <c r="D116" s="207"/>
      <c r="E116" s="207"/>
      <c r="F116" s="207"/>
      <c r="G116" s="186"/>
      <c r="H116" s="207"/>
      <c r="I116" s="207"/>
      <c r="J116" s="186"/>
      <c r="K116" s="207"/>
      <c r="L116" s="207"/>
      <c r="M116" s="186"/>
      <c r="N116" s="720" t="s">
        <v>436</v>
      </c>
      <c r="O116" s="721"/>
      <c r="P116" s="283"/>
      <c r="Q116" s="720" t="s">
        <v>268</v>
      </c>
      <c r="R116" s="721"/>
      <c r="S116" s="283"/>
      <c r="T116" s="720" t="s">
        <v>397</v>
      </c>
      <c r="U116" s="739"/>
      <c r="V116" s="721"/>
      <c r="W116" s="283"/>
      <c r="X116" s="720" t="s">
        <v>410</v>
      </c>
      <c r="Y116" s="721"/>
      <c r="Z116" s="272"/>
      <c r="AA116" s="720" t="s">
        <v>398</v>
      </c>
      <c r="AB116" s="721"/>
      <c r="AC116" s="207"/>
      <c r="AD116" s="219"/>
      <c r="AE116" s="219"/>
      <c r="AF116" s="810" t="s">
        <v>442</v>
      </c>
      <c r="AG116" s="810"/>
      <c r="AH116" s="810"/>
      <c r="AI116" s="810"/>
      <c r="AJ116" s="810"/>
      <c r="AK116" s="211"/>
    </row>
    <row r="117" spans="2:39" ht="35.1" customHeight="1" x14ac:dyDescent="0.25">
      <c r="B117" s="206"/>
      <c r="C117" s="207"/>
      <c r="D117" s="207"/>
      <c r="E117" s="207"/>
      <c r="F117" s="207"/>
      <c r="G117" s="186"/>
      <c r="H117" s="207"/>
      <c r="I117" s="207"/>
      <c r="J117" s="186"/>
      <c r="K117" s="207"/>
      <c r="L117" s="207"/>
      <c r="M117" s="186"/>
      <c r="N117" s="722"/>
      <c r="O117" s="723"/>
      <c r="P117" s="283"/>
      <c r="Q117" s="722"/>
      <c r="R117" s="723"/>
      <c r="S117" s="283"/>
      <c r="T117" s="722"/>
      <c r="U117" s="740"/>
      <c r="V117" s="723"/>
      <c r="W117" s="283"/>
      <c r="X117" s="722"/>
      <c r="Y117" s="723"/>
      <c r="Z117" s="272"/>
      <c r="AA117" s="722"/>
      <c r="AB117" s="723"/>
      <c r="AC117" s="207"/>
      <c r="AD117" s="219"/>
      <c r="AE117" s="219"/>
      <c r="AF117" s="810"/>
      <c r="AG117" s="810"/>
      <c r="AH117" s="810"/>
      <c r="AI117" s="810"/>
      <c r="AJ117" s="810"/>
      <c r="AK117" s="211"/>
    </row>
    <row r="118" spans="2:39" ht="3.95" customHeight="1" x14ac:dyDescent="0.25">
      <c r="B118" s="206"/>
      <c r="C118" s="207"/>
      <c r="D118" s="207"/>
      <c r="E118" s="207"/>
      <c r="F118" s="207"/>
      <c r="G118" s="186"/>
      <c r="H118" s="207"/>
      <c r="I118" s="207"/>
      <c r="J118" s="186"/>
      <c r="K118" s="207"/>
      <c r="L118" s="207"/>
      <c r="M118" s="186"/>
      <c r="N118" s="233"/>
      <c r="O118" s="233"/>
      <c r="P118" s="272"/>
      <c r="Q118" s="233"/>
      <c r="R118" s="233"/>
      <c r="S118" s="272"/>
      <c r="T118" s="233"/>
      <c r="U118" s="272"/>
      <c r="V118" s="233"/>
      <c r="W118" s="272"/>
      <c r="X118" s="233"/>
      <c r="Y118" s="233"/>
      <c r="Z118" s="272"/>
      <c r="AA118" s="213"/>
      <c r="AB118" s="221"/>
      <c r="AC118" s="207"/>
      <c r="AD118" s="285"/>
      <c r="AE118" s="285"/>
      <c r="AF118" s="285"/>
      <c r="AG118" s="207"/>
      <c r="AH118" s="210"/>
      <c r="AI118" s="210"/>
      <c r="AJ118" s="210"/>
      <c r="AK118" s="211"/>
    </row>
    <row r="119" spans="2:39" ht="50.1" customHeight="1" x14ac:dyDescent="0.25">
      <c r="B119" s="206"/>
      <c r="C119" s="793" t="s">
        <v>435</v>
      </c>
      <c r="D119" s="793"/>
      <c r="E119" s="793"/>
      <c r="F119" s="793"/>
      <c r="G119" s="272"/>
      <c r="H119" s="1032" t="s">
        <v>437</v>
      </c>
      <c r="I119" s="768" t="s">
        <v>439</v>
      </c>
      <c r="J119" s="769"/>
      <c r="K119" s="769"/>
      <c r="L119" s="770"/>
      <c r="M119" s="271"/>
      <c r="N119" s="771">
        <v>28</v>
      </c>
      <c r="O119" s="772"/>
      <c r="P119" s="126"/>
      <c r="Q119" s="790"/>
      <c r="R119" s="791"/>
      <c r="S119" s="126"/>
      <c r="T119" s="775">
        <f t="shared" ref="T119:T122" si="3">Q119*N119</f>
        <v>0</v>
      </c>
      <c r="U119" s="776"/>
      <c r="V119" s="777"/>
      <c r="W119" s="126"/>
      <c r="X119" s="1082"/>
      <c r="Y119" s="1083"/>
      <c r="Z119" s="126"/>
      <c r="AA119" s="1082"/>
      <c r="AB119" s="1084"/>
      <c r="AC119" s="207"/>
      <c r="AD119" s="289"/>
      <c r="AE119" s="268"/>
      <c r="AF119" s="268"/>
      <c r="AG119" s="359"/>
      <c r="AH119" s="360" t="s">
        <v>440</v>
      </c>
      <c r="AI119" s="359"/>
      <c r="AJ119" s="360" t="s">
        <v>441</v>
      </c>
      <c r="AK119" s="211"/>
    </row>
    <row r="120" spans="2:39" ht="50.1" customHeight="1" x14ac:dyDescent="0.25">
      <c r="B120" s="206"/>
      <c r="C120" s="793"/>
      <c r="D120" s="793"/>
      <c r="E120" s="793"/>
      <c r="F120" s="793"/>
      <c r="G120" s="272"/>
      <c r="H120" s="796"/>
      <c r="I120" s="797" t="s">
        <v>404</v>
      </c>
      <c r="J120" s="797"/>
      <c r="K120" s="797"/>
      <c r="L120" s="798"/>
      <c r="M120" s="271"/>
      <c r="N120" s="1089">
        <v>20</v>
      </c>
      <c r="O120" s="1090"/>
      <c r="P120" s="126"/>
      <c r="Q120" s="1091"/>
      <c r="R120" s="1092"/>
      <c r="S120" s="126"/>
      <c r="T120" s="764">
        <f t="shared" si="3"/>
        <v>0</v>
      </c>
      <c r="U120" s="765"/>
      <c r="V120" s="766"/>
      <c r="W120" s="126"/>
      <c r="X120" s="162" t="str">
        <f>IFERROR(T119/T120,"")</f>
        <v/>
      </c>
      <c r="Y120" s="97" t="s">
        <v>429</v>
      </c>
      <c r="Z120" s="236"/>
      <c r="AA120" s="100">
        <f>T119-T120</f>
        <v>0</v>
      </c>
      <c r="AB120" s="98" t="s">
        <v>423</v>
      </c>
      <c r="AC120" s="207"/>
      <c r="AD120" s="1065"/>
      <c r="AE120" s="270"/>
      <c r="AF120" s="363" t="s">
        <v>8</v>
      </c>
      <c r="AG120" s="364"/>
      <c r="AH120" s="365">
        <f>28*K30</f>
        <v>10378.76</v>
      </c>
      <c r="AI120" s="364"/>
      <c r="AJ120" s="366">
        <f>56*K30</f>
        <v>20757.52</v>
      </c>
      <c r="AK120" s="211"/>
    </row>
    <row r="121" spans="2:39" ht="50.1" customHeight="1" x14ac:dyDescent="0.25">
      <c r="B121" s="206"/>
      <c r="C121" s="793"/>
      <c r="D121" s="793"/>
      <c r="E121" s="793"/>
      <c r="F121" s="793"/>
      <c r="G121" s="272"/>
      <c r="H121" s="1015" t="s">
        <v>438</v>
      </c>
      <c r="I121" s="768" t="s">
        <v>439</v>
      </c>
      <c r="J121" s="769"/>
      <c r="K121" s="769"/>
      <c r="L121" s="770"/>
      <c r="M121" s="271"/>
      <c r="N121" s="771">
        <v>56</v>
      </c>
      <c r="O121" s="772"/>
      <c r="P121" s="126"/>
      <c r="Q121" s="790"/>
      <c r="R121" s="791"/>
      <c r="S121" s="126"/>
      <c r="T121" s="775">
        <f t="shared" si="3"/>
        <v>0</v>
      </c>
      <c r="U121" s="776"/>
      <c r="V121" s="777"/>
      <c r="W121" s="126"/>
      <c r="X121" s="1082"/>
      <c r="Y121" s="1083"/>
      <c r="Z121" s="126"/>
      <c r="AA121" s="1082"/>
      <c r="AB121" s="1084"/>
      <c r="AC121" s="207"/>
      <c r="AD121" s="1065"/>
      <c r="AE121" s="273"/>
      <c r="AF121" s="369" t="s">
        <v>38</v>
      </c>
      <c r="AG121" s="364"/>
      <c r="AH121" s="370">
        <f>2*Q33</f>
        <v>7063.16</v>
      </c>
      <c r="AI121" s="364"/>
      <c r="AJ121" s="371">
        <f>4*Q33</f>
        <v>14126.32</v>
      </c>
      <c r="AK121" s="211"/>
    </row>
    <row r="122" spans="2:39" ht="50.1" customHeight="1" x14ac:dyDescent="0.25">
      <c r="B122" s="206"/>
      <c r="C122" s="793"/>
      <c r="D122" s="793"/>
      <c r="E122" s="793"/>
      <c r="F122" s="793"/>
      <c r="G122" s="272"/>
      <c r="H122" s="1055"/>
      <c r="I122" s="797" t="s">
        <v>404</v>
      </c>
      <c r="J122" s="797"/>
      <c r="K122" s="797"/>
      <c r="L122" s="798"/>
      <c r="M122" s="271"/>
      <c r="N122" s="1085">
        <v>40</v>
      </c>
      <c r="O122" s="1086"/>
      <c r="P122" s="126"/>
      <c r="Q122" s="1087"/>
      <c r="R122" s="1088"/>
      <c r="S122" s="126"/>
      <c r="T122" s="764">
        <f t="shared" si="3"/>
        <v>0</v>
      </c>
      <c r="U122" s="765"/>
      <c r="V122" s="766"/>
      <c r="W122" s="126"/>
      <c r="X122" s="163" t="str">
        <f>IFERROR(T121/T122,"")</f>
        <v/>
      </c>
      <c r="Y122" s="97" t="s">
        <v>422</v>
      </c>
      <c r="Z122" s="236"/>
      <c r="AA122" s="101">
        <f>T121-T122</f>
        <v>0</v>
      </c>
      <c r="AB122" s="98" t="s">
        <v>423</v>
      </c>
      <c r="AC122" s="207"/>
      <c r="AD122" s="286"/>
      <c r="AE122" s="288"/>
      <c r="AF122" s="374" t="s">
        <v>243</v>
      </c>
      <c r="AG122" s="375"/>
      <c r="AH122" s="376">
        <f>AH120-AH121</f>
        <v>3315.6000000000004</v>
      </c>
      <c r="AI122" s="375"/>
      <c r="AJ122" s="377">
        <f>AJ120-AJ121</f>
        <v>6631.2000000000007</v>
      </c>
      <c r="AK122" s="211"/>
    </row>
    <row r="123" spans="2:39" x14ac:dyDescent="0.25">
      <c r="B123" s="206"/>
      <c r="C123" s="233"/>
      <c r="D123" s="233"/>
      <c r="E123" s="233"/>
      <c r="F123" s="233"/>
      <c r="G123" s="272"/>
      <c r="H123" s="233"/>
      <c r="I123" s="233"/>
      <c r="J123" s="272"/>
      <c r="K123" s="233"/>
      <c r="L123" s="233"/>
      <c r="M123" s="272"/>
      <c r="N123" s="184"/>
      <c r="O123" s="17"/>
      <c r="P123" s="85"/>
      <c r="Q123" s="184"/>
      <c r="R123" s="184"/>
      <c r="S123" s="126"/>
      <c r="T123" s="184"/>
      <c r="U123" s="126"/>
      <c r="V123" s="184"/>
      <c r="W123" s="126"/>
      <c r="X123" s="241"/>
      <c r="Y123" s="241"/>
      <c r="Z123" s="236"/>
      <c r="AA123" s="242"/>
      <c r="AB123" s="243"/>
      <c r="AC123" s="207"/>
      <c r="AD123" s="126"/>
      <c r="AE123" s="126"/>
      <c r="AF123" s="126"/>
      <c r="AG123" s="207"/>
      <c r="AH123" s="210"/>
      <c r="AI123" s="210"/>
      <c r="AJ123" s="210"/>
      <c r="AK123" s="211"/>
    </row>
    <row r="124" spans="2:39" ht="15.75" thickBot="1" x14ac:dyDescent="0.3">
      <c r="B124" s="274"/>
      <c r="C124" s="246"/>
      <c r="D124" s="246"/>
      <c r="E124" s="246"/>
      <c r="F124" s="246"/>
      <c r="G124" s="246"/>
      <c r="H124" s="246"/>
      <c r="I124" s="246"/>
      <c r="J124" s="246"/>
      <c r="K124" s="246"/>
      <c r="L124" s="246"/>
      <c r="M124" s="246"/>
      <c r="N124" s="84"/>
      <c r="O124" s="84"/>
      <c r="P124" s="84"/>
      <c r="Q124" s="84"/>
      <c r="R124" s="84"/>
      <c r="S124" s="84"/>
      <c r="T124" s="84"/>
      <c r="U124" s="84"/>
      <c r="V124" s="84"/>
      <c r="W124" s="84"/>
      <c r="X124" s="248"/>
      <c r="Y124" s="248"/>
      <c r="Z124" s="248"/>
      <c r="AA124" s="275"/>
      <c r="AB124" s="276"/>
      <c r="AC124" s="277"/>
      <c r="AD124" s="84"/>
      <c r="AE124" s="84"/>
      <c r="AF124" s="84"/>
      <c r="AG124" s="277"/>
      <c r="AH124" s="252"/>
      <c r="AI124" s="252"/>
      <c r="AJ124" s="252"/>
      <c r="AK124" s="253"/>
    </row>
  </sheetData>
  <sheetProtection password="DA6F" sheet="1" objects="1" scenarios="1" selectLockedCells="1"/>
  <mergeCells count="270">
    <mergeCell ref="AA121:AB121"/>
    <mergeCell ref="I119:L119"/>
    <mergeCell ref="I120:L120"/>
    <mergeCell ref="N119:O119"/>
    <mergeCell ref="Q119:R119"/>
    <mergeCell ref="T119:V119"/>
    <mergeCell ref="X119:Y119"/>
    <mergeCell ref="I122:L122"/>
    <mergeCell ref="N122:O122"/>
    <mergeCell ref="Q122:R122"/>
    <mergeCell ref="T122:V122"/>
    <mergeCell ref="I121:L121"/>
    <mergeCell ref="N121:O121"/>
    <mergeCell ref="Q121:R121"/>
    <mergeCell ref="T121:V121"/>
    <mergeCell ref="C119:F122"/>
    <mergeCell ref="H121:H122"/>
    <mergeCell ref="AF101:AJ102"/>
    <mergeCell ref="AH107:AJ107"/>
    <mergeCell ref="B113:L113"/>
    <mergeCell ref="N116:O117"/>
    <mergeCell ref="Q116:R117"/>
    <mergeCell ref="T116:V117"/>
    <mergeCell ref="X116:Y117"/>
    <mergeCell ref="AA116:AB117"/>
    <mergeCell ref="AF116:AJ117"/>
    <mergeCell ref="N104:O104"/>
    <mergeCell ref="Q104:R104"/>
    <mergeCell ref="T104:V104"/>
    <mergeCell ref="X104:Y104"/>
    <mergeCell ref="AA104:AB104"/>
    <mergeCell ref="AH104:AJ104"/>
    <mergeCell ref="AD120:AD121"/>
    <mergeCell ref="X121:Y121"/>
    <mergeCell ref="AA119:AB119"/>
    <mergeCell ref="N120:O120"/>
    <mergeCell ref="Q120:R120"/>
    <mergeCell ref="T120:V120"/>
    <mergeCell ref="H119:H120"/>
    <mergeCell ref="AB22:AH24"/>
    <mergeCell ref="F33:I33"/>
    <mergeCell ref="K33:N33"/>
    <mergeCell ref="Q33:T33"/>
    <mergeCell ref="C23:D25"/>
    <mergeCell ref="C27:D29"/>
    <mergeCell ref="C31:D33"/>
    <mergeCell ref="F31:I31"/>
    <mergeCell ref="K31:N31"/>
    <mergeCell ref="Q31:T31"/>
    <mergeCell ref="F32:I32"/>
    <mergeCell ref="K32:N32"/>
    <mergeCell ref="Q32:T32"/>
    <mergeCell ref="F29:I29"/>
    <mergeCell ref="K29:N29"/>
    <mergeCell ref="Q29:T29"/>
    <mergeCell ref="C30:D30"/>
    <mergeCell ref="F30:I30"/>
    <mergeCell ref="K30:N30"/>
    <mergeCell ref="Q30:T30"/>
    <mergeCell ref="F27:I27"/>
    <mergeCell ref="K27:N27"/>
    <mergeCell ref="Q27:T27"/>
    <mergeCell ref="F28:I28"/>
    <mergeCell ref="H105:L105"/>
    <mergeCell ref="N105:O105"/>
    <mergeCell ref="Q105:R105"/>
    <mergeCell ref="T105:V105"/>
    <mergeCell ref="AH105:AJ105"/>
    <mergeCell ref="C104:F105"/>
    <mergeCell ref="H104:L104"/>
    <mergeCell ref="K28:N28"/>
    <mergeCell ref="Q28:T28"/>
    <mergeCell ref="B98:L98"/>
    <mergeCell ref="N101:O102"/>
    <mergeCell ref="Q101:R102"/>
    <mergeCell ref="T101:V102"/>
    <mergeCell ref="X101:Y102"/>
    <mergeCell ref="AA101:AB102"/>
    <mergeCell ref="I92:L92"/>
    <mergeCell ref="N92:O92"/>
    <mergeCell ref="Q92:R92"/>
    <mergeCell ref="T92:V92"/>
    <mergeCell ref="AA92:AB92"/>
    <mergeCell ref="AH92:AJ92"/>
    <mergeCell ref="I91:L91"/>
    <mergeCell ref="N91:O91"/>
    <mergeCell ref="Q91:R91"/>
    <mergeCell ref="AH106:AJ106"/>
    <mergeCell ref="I107:L107"/>
    <mergeCell ref="N107:O107"/>
    <mergeCell ref="Q107:R107"/>
    <mergeCell ref="T107:V107"/>
    <mergeCell ref="AA107:AB107"/>
    <mergeCell ref="I106:L106"/>
    <mergeCell ref="N106:O106"/>
    <mergeCell ref="Q106:R106"/>
    <mergeCell ref="T106:V106"/>
    <mergeCell ref="AA106:AB106"/>
    <mergeCell ref="T91:V91"/>
    <mergeCell ref="AA91:AB91"/>
    <mergeCell ref="AH91:AJ91"/>
    <mergeCell ref="AA89:AB89"/>
    <mergeCell ref="AH89:AJ89"/>
    <mergeCell ref="H90:L90"/>
    <mergeCell ref="N90:O90"/>
    <mergeCell ref="Q90:R90"/>
    <mergeCell ref="T90:V90"/>
    <mergeCell ref="AH90:AJ90"/>
    <mergeCell ref="C89:F90"/>
    <mergeCell ref="H89:L89"/>
    <mergeCell ref="N89:O89"/>
    <mergeCell ref="Q89:R89"/>
    <mergeCell ref="T89:V89"/>
    <mergeCell ref="X89:Y89"/>
    <mergeCell ref="N86:O87"/>
    <mergeCell ref="Q86:R87"/>
    <mergeCell ref="T86:V87"/>
    <mergeCell ref="X86:Y87"/>
    <mergeCell ref="AA86:AB87"/>
    <mergeCell ref="AF86:AJ87"/>
    <mergeCell ref="AA76:AB76"/>
    <mergeCell ref="I77:L77"/>
    <mergeCell ref="N77:O77"/>
    <mergeCell ref="Q77:R77"/>
    <mergeCell ref="T77:V77"/>
    <mergeCell ref="B83:L83"/>
    <mergeCell ref="N75:O75"/>
    <mergeCell ref="Q75:R75"/>
    <mergeCell ref="T75:V75"/>
    <mergeCell ref="AD75:AD76"/>
    <mergeCell ref="H76:H77"/>
    <mergeCell ref="I76:L76"/>
    <mergeCell ref="N76:O76"/>
    <mergeCell ref="Q76:R76"/>
    <mergeCell ref="T76:V76"/>
    <mergeCell ref="X76:Y76"/>
    <mergeCell ref="AF71:AJ72"/>
    <mergeCell ref="C74:F77"/>
    <mergeCell ref="H74:H75"/>
    <mergeCell ref="I74:L74"/>
    <mergeCell ref="N74:O74"/>
    <mergeCell ref="Q74:R74"/>
    <mergeCell ref="T74:V74"/>
    <mergeCell ref="X74:Y74"/>
    <mergeCell ref="AA74:AB74"/>
    <mergeCell ref="I75:L75"/>
    <mergeCell ref="B68:L68"/>
    <mergeCell ref="N71:O72"/>
    <mergeCell ref="Q71:R72"/>
    <mergeCell ref="T71:V72"/>
    <mergeCell ref="X71:Y72"/>
    <mergeCell ref="AA71:AB72"/>
    <mergeCell ref="X61:Y61"/>
    <mergeCell ref="AA61:AB61"/>
    <mergeCell ref="I62:L62"/>
    <mergeCell ref="N62:O62"/>
    <mergeCell ref="Q62:R62"/>
    <mergeCell ref="T62:V62"/>
    <mergeCell ref="AF56:AJ57"/>
    <mergeCell ref="C59:F62"/>
    <mergeCell ref="H59:H60"/>
    <mergeCell ref="I59:L59"/>
    <mergeCell ref="N59:O59"/>
    <mergeCell ref="Q59:R59"/>
    <mergeCell ref="T59:V59"/>
    <mergeCell ref="X59:Y59"/>
    <mergeCell ref="AA59:AB59"/>
    <mergeCell ref="I60:L60"/>
    <mergeCell ref="N60:O60"/>
    <mergeCell ref="Q60:R60"/>
    <mergeCell ref="T60:V60"/>
    <mergeCell ref="H61:H62"/>
    <mergeCell ref="I61:L61"/>
    <mergeCell ref="N61:O61"/>
    <mergeCell ref="Q61:R61"/>
    <mergeCell ref="T61:V61"/>
    <mergeCell ref="B53:L53"/>
    <mergeCell ref="N56:O57"/>
    <mergeCell ref="Q56:R57"/>
    <mergeCell ref="T56:V57"/>
    <mergeCell ref="X46:Y46"/>
    <mergeCell ref="AA46:AB46"/>
    <mergeCell ref="I47:K47"/>
    <mergeCell ref="Q47:R47"/>
    <mergeCell ref="T47:V47"/>
    <mergeCell ref="H46:H47"/>
    <mergeCell ref="I46:K46"/>
    <mergeCell ref="N46:O46"/>
    <mergeCell ref="Q46:R46"/>
    <mergeCell ref="T46:V46"/>
    <mergeCell ref="X56:Y57"/>
    <mergeCell ref="AA56:AB57"/>
    <mergeCell ref="X44:Y44"/>
    <mergeCell ref="AA44:AB44"/>
    <mergeCell ref="I45:K45"/>
    <mergeCell ref="N45:O45"/>
    <mergeCell ref="Q45:R45"/>
    <mergeCell ref="T45:V45"/>
    <mergeCell ref="C44:F47"/>
    <mergeCell ref="H44:H45"/>
    <mergeCell ref="I44:K44"/>
    <mergeCell ref="N44:O44"/>
    <mergeCell ref="Q44:R44"/>
    <mergeCell ref="T44:V44"/>
    <mergeCell ref="AA41:AB42"/>
    <mergeCell ref="AF41:AJ42"/>
    <mergeCell ref="C21:D21"/>
    <mergeCell ref="F21:I21"/>
    <mergeCell ref="K21:N21"/>
    <mergeCell ref="Q21:T21"/>
    <mergeCell ref="V21:W21"/>
    <mergeCell ref="B38:L38"/>
    <mergeCell ref="C22:D22"/>
    <mergeCell ref="F22:I22"/>
    <mergeCell ref="K22:N22"/>
    <mergeCell ref="Q22:T22"/>
    <mergeCell ref="F23:I23"/>
    <mergeCell ref="K23:N23"/>
    <mergeCell ref="Q23:T23"/>
    <mergeCell ref="F24:I24"/>
    <mergeCell ref="K24:N24"/>
    <mergeCell ref="Q24:T24"/>
    <mergeCell ref="F25:I25"/>
    <mergeCell ref="K25:N25"/>
    <mergeCell ref="Q25:T25"/>
    <mergeCell ref="C26:D26"/>
    <mergeCell ref="F26:I26"/>
    <mergeCell ref="K26:N26"/>
    <mergeCell ref="C20:D20"/>
    <mergeCell ref="F20:I20"/>
    <mergeCell ref="K20:N20"/>
    <mergeCell ref="Q20:T20"/>
    <mergeCell ref="V20:W20"/>
    <mergeCell ref="N41:O42"/>
    <mergeCell ref="Q41:R42"/>
    <mergeCell ref="T41:V42"/>
    <mergeCell ref="X41:Y42"/>
    <mergeCell ref="Q26:T26"/>
    <mergeCell ref="C18:D18"/>
    <mergeCell ref="F18:I18"/>
    <mergeCell ref="K18:N18"/>
    <mergeCell ref="Q18:T18"/>
    <mergeCell ref="V18:W18"/>
    <mergeCell ref="C19:D19"/>
    <mergeCell ref="F19:I19"/>
    <mergeCell ref="K19:N19"/>
    <mergeCell ref="Q19:T19"/>
    <mergeCell ref="V19:W19"/>
    <mergeCell ref="C16:D16"/>
    <mergeCell ref="F16:I16"/>
    <mergeCell ref="K16:N16"/>
    <mergeCell ref="Q16:T16"/>
    <mergeCell ref="V16:W16"/>
    <mergeCell ref="C17:D17"/>
    <mergeCell ref="F17:I17"/>
    <mergeCell ref="K17:N17"/>
    <mergeCell ref="Q17:T17"/>
    <mergeCell ref="V17:W17"/>
    <mergeCell ref="B8:P8"/>
    <mergeCell ref="AF8:AK8"/>
    <mergeCell ref="B11:Q11"/>
    <mergeCell ref="F13:I13"/>
    <mergeCell ref="K13:N13"/>
    <mergeCell ref="Q13:T13"/>
    <mergeCell ref="V13:W13"/>
    <mergeCell ref="C15:D15"/>
    <mergeCell ref="F15:I15"/>
    <mergeCell ref="K15:N15"/>
    <mergeCell ref="Q15:T15"/>
    <mergeCell ref="V15:W15"/>
  </mergeCells>
  <conditionalFormatting sqref="X48:Z48 X63:Z67 X78:Z79 X94:Z94 X110:Z110">
    <cfRule type="cellIs" dxfId="197" priority="67" operator="equal">
      <formula>$AC$1</formula>
    </cfRule>
  </conditionalFormatting>
  <conditionalFormatting sqref="AA91">
    <cfRule type="cellIs" dxfId="196" priority="64" operator="equal">
      <formula>$AC$1</formula>
    </cfRule>
  </conditionalFormatting>
  <conditionalFormatting sqref="Y45">
    <cfRule type="expression" dxfId="195" priority="53">
      <formula>$X$45=""</formula>
    </cfRule>
  </conditionalFormatting>
  <conditionalFormatting sqref="AB45">
    <cfRule type="expression" dxfId="194" priority="50">
      <formula>$X$45=""</formula>
    </cfRule>
  </conditionalFormatting>
  <conditionalFormatting sqref="Y60">
    <cfRule type="expression" dxfId="193" priority="45">
      <formula>$X$60=""</formula>
    </cfRule>
  </conditionalFormatting>
  <conditionalFormatting sqref="Y62">
    <cfRule type="expression" dxfId="192" priority="44">
      <formula>$X$62=""</formula>
    </cfRule>
  </conditionalFormatting>
  <conditionalFormatting sqref="AB60">
    <cfRule type="expression" dxfId="191" priority="43">
      <formula>$X$60=""</formula>
    </cfRule>
  </conditionalFormatting>
  <conditionalFormatting sqref="AB62">
    <cfRule type="expression" dxfId="190" priority="42">
      <formula>$X$62=""</formula>
    </cfRule>
  </conditionalFormatting>
  <conditionalFormatting sqref="Y75">
    <cfRule type="expression" dxfId="189" priority="39">
      <formula>$X$75=""</formula>
    </cfRule>
  </conditionalFormatting>
  <conditionalFormatting sqref="Y77">
    <cfRule type="expression" dxfId="188" priority="38">
      <formula>$X$77=""</formula>
    </cfRule>
  </conditionalFormatting>
  <conditionalFormatting sqref="AB75">
    <cfRule type="expression" dxfId="187" priority="37">
      <formula>$X$75=""</formula>
    </cfRule>
  </conditionalFormatting>
  <conditionalFormatting sqref="AB77">
    <cfRule type="expression" dxfId="186" priority="36">
      <formula>$X$77=""</formula>
    </cfRule>
  </conditionalFormatting>
  <conditionalFormatting sqref="Y90">
    <cfRule type="expression" dxfId="185" priority="34">
      <formula>$X$90=""</formula>
    </cfRule>
  </conditionalFormatting>
  <conditionalFormatting sqref="AB90">
    <cfRule type="expression" dxfId="184" priority="33">
      <formula>$X$90=""</formula>
    </cfRule>
  </conditionalFormatting>
  <conditionalFormatting sqref="Y47">
    <cfRule type="expression" dxfId="183" priority="26">
      <formula>$X$47=""</formula>
    </cfRule>
  </conditionalFormatting>
  <conditionalFormatting sqref="AB47">
    <cfRule type="expression" dxfId="182" priority="25">
      <formula>$X$47=""</formula>
    </cfRule>
  </conditionalFormatting>
  <conditionalFormatting sqref="X109:Z109">
    <cfRule type="cellIs" dxfId="181" priority="24" operator="equal">
      <formula>$AC$1</formula>
    </cfRule>
  </conditionalFormatting>
  <conditionalFormatting sqref="AA106">
    <cfRule type="cellIs" dxfId="180" priority="22" operator="equal">
      <formula>$AC$1</formula>
    </cfRule>
  </conditionalFormatting>
  <conditionalFormatting sqref="Y105">
    <cfRule type="expression" dxfId="179" priority="18">
      <formula>$X$105=""</formula>
    </cfRule>
  </conditionalFormatting>
  <conditionalFormatting sqref="AB105">
    <cfRule type="expression" dxfId="178" priority="17">
      <formula>$X$105=""</formula>
    </cfRule>
  </conditionalFormatting>
  <conditionalFormatting sqref="X123:Z124">
    <cfRule type="cellIs" dxfId="177" priority="8" operator="equal">
      <formula>$AC$1</formula>
    </cfRule>
  </conditionalFormatting>
  <conditionalFormatting sqref="Y120">
    <cfRule type="expression" dxfId="176" priority="4">
      <formula>$X$120=""</formula>
    </cfRule>
  </conditionalFormatting>
  <conditionalFormatting sqref="Y122">
    <cfRule type="expression" dxfId="175" priority="3">
      <formula>$X$122=""</formula>
    </cfRule>
  </conditionalFormatting>
  <conditionalFormatting sqref="AB120">
    <cfRule type="expression" dxfId="174" priority="2">
      <formula>$X$120=""</formula>
    </cfRule>
  </conditionalFormatting>
  <conditionalFormatting sqref="AB122">
    <cfRule type="expression" dxfId="173" priority="1">
      <formula>$X$122=""</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66" operator="containsText" id="{B1B9B77E-E0B6-4FF9-8394-D06A8AAEED27}">
            <xm:f>NOT(ISERROR(SEARCH($T$44,AA47)))</xm:f>
            <xm:f>$T$44</xm:f>
            <x14:dxf>
              <font>
                <color theme="0"/>
              </font>
            </x14:dxf>
          </x14:cfRule>
          <xm:sqref>AA64:AB67 AA47</xm:sqref>
        </x14:conditionalFormatting>
        <x14:conditionalFormatting xmlns:xm="http://schemas.microsoft.com/office/excel/2006/main">
          <x14:cfRule type="containsText" priority="65" operator="containsText" id="{84851617-6F3A-4065-8ECC-5C99AA72F7FE}">
            <xm:f>NOT(ISERROR(SEARCH($T$44,AA94)))</xm:f>
            <xm:f>$T$44</xm:f>
            <x14:dxf>
              <font>
                <color theme="0"/>
              </font>
            </x14:dxf>
          </x14:cfRule>
          <xm:sqref>AA94:AB94</xm:sqref>
        </x14:conditionalFormatting>
        <x14:conditionalFormatting xmlns:xm="http://schemas.microsoft.com/office/excel/2006/main">
          <x14:cfRule type="containsText" priority="61" operator="containsText" id="{75073EC6-73EF-444B-8F58-7AD3B66AE1F6}">
            <xm:f>NOT(ISERROR(SEARCH($T$44,AA79)))</xm:f>
            <xm:f>$T$44</xm:f>
            <x14:dxf>
              <font>
                <color theme="0"/>
              </font>
            </x14:dxf>
          </x14:cfRule>
          <xm:sqref>AA79:AB79</xm:sqref>
        </x14:conditionalFormatting>
        <x14:conditionalFormatting xmlns:xm="http://schemas.microsoft.com/office/excel/2006/main">
          <x14:cfRule type="containsText" priority="63" operator="containsText" id="{AC718ECC-D098-4420-A893-3EEA4A8724CB}">
            <xm:f>NOT(ISERROR(SEARCH($T$44,AA91)))</xm:f>
            <xm:f>$T$44</xm:f>
            <x14:dxf>
              <font>
                <color theme="0"/>
              </font>
            </x14:dxf>
          </x14:cfRule>
          <xm:sqref>AA91</xm:sqref>
        </x14:conditionalFormatting>
        <x14:conditionalFormatting xmlns:xm="http://schemas.microsoft.com/office/excel/2006/main">
          <x14:cfRule type="containsText" priority="62" operator="containsText" id="{12E28838-1A28-41C9-8C41-C14D202778A8}">
            <xm:f>NOT(ISERROR(SEARCH(#REF!,AA92)))</xm:f>
            <xm:f>#REF!</xm:f>
            <x14:dxf>
              <font>
                <color theme="0"/>
              </font>
            </x14:dxf>
          </x14:cfRule>
          <xm:sqref>AA92:AB92</xm:sqref>
        </x14:conditionalFormatting>
        <x14:conditionalFormatting xmlns:xm="http://schemas.microsoft.com/office/excel/2006/main">
          <x14:cfRule type="containsText" priority="60" operator="containsText" id="{3D3690AF-7FF7-4A58-927F-CEAA66B45177}">
            <xm:f>NOT(ISERROR(SEARCH($T$44,AA110)))</xm:f>
            <xm:f>$T$44</xm:f>
            <x14:dxf>
              <font>
                <color theme="0"/>
              </font>
            </x14:dxf>
          </x14:cfRule>
          <xm:sqref>AA110:AB110</xm:sqref>
        </x14:conditionalFormatting>
        <x14:conditionalFormatting xmlns:xm="http://schemas.microsoft.com/office/excel/2006/main">
          <x14:cfRule type="containsText" priority="56" operator="containsText" id="{39C25B74-6160-442C-BEF0-81C00E257EA8}">
            <xm:f>NOT(ISERROR(SEARCH($T$44,AA45)))</xm:f>
            <xm:f>$T$44</xm:f>
            <x14:dxf>
              <font>
                <color theme="0"/>
              </font>
            </x14:dxf>
          </x14:cfRule>
          <xm:sqref>AA45</xm:sqref>
        </x14:conditionalFormatting>
        <x14:conditionalFormatting xmlns:xm="http://schemas.microsoft.com/office/excel/2006/main">
          <x14:cfRule type="containsText" priority="47" operator="containsText" id="{4A455426-ABC2-463F-A5BB-63625B941091}">
            <xm:f>NOT(ISERROR(SEARCH($T$59,AA60)))</xm:f>
            <xm:f>$T$59</xm:f>
            <x14:dxf>
              <font>
                <color theme="0"/>
              </font>
            </x14:dxf>
          </x14:cfRule>
          <xm:sqref>AA60</xm:sqref>
        </x14:conditionalFormatting>
        <x14:conditionalFormatting xmlns:xm="http://schemas.microsoft.com/office/excel/2006/main">
          <x14:cfRule type="containsText" priority="46" operator="containsText" id="{B9A6B5EA-51C1-450D-96F2-3E97E9392F28}">
            <xm:f>NOT(ISERROR(SEARCH($T$61,AA62)))</xm:f>
            <xm:f>$T$61</xm:f>
            <x14:dxf>
              <font>
                <color theme="0"/>
              </font>
            </x14:dxf>
          </x14:cfRule>
          <xm:sqref>AA62</xm:sqref>
        </x14:conditionalFormatting>
        <x14:conditionalFormatting xmlns:xm="http://schemas.microsoft.com/office/excel/2006/main">
          <x14:cfRule type="containsText" priority="41" operator="containsText" id="{267F71AC-3B2A-4233-808B-1871A35CD052}">
            <xm:f>NOT(ISERROR(SEARCH($T$74,AA75)))</xm:f>
            <xm:f>$T$74</xm:f>
            <x14:dxf>
              <font>
                <color theme="0"/>
              </font>
            </x14:dxf>
          </x14:cfRule>
          <xm:sqref>AA75</xm:sqref>
        </x14:conditionalFormatting>
        <x14:conditionalFormatting xmlns:xm="http://schemas.microsoft.com/office/excel/2006/main">
          <x14:cfRule type="containsText" priority="40" operator="containsText" id="{F7588257-FD2F-4D61-9DEC-073D3A67D32D}">
            <xm:f>NOT(ISERROR(SEARCH($T$76,AA77)))</xm:f>
            <xm:f>$T$76</xm:f>
            <x14:dxf>
              <font>
                <color theme="0"/>
              </font>
            </x14:dxf>
          </x14:cfRule>
          <xm:sqref>AA77</xm:sqref>
        </x14:conditionalFormatting>
        <x14:conditionalFormatting xmlns:xm="http://schemas.microsoft.com/office/excel/2006/main">
          <x14:cfRule type="containsText" priority="35" operator="containsText" id="{302DDDCD-3E78-4565-B013-C44B6E079E24}">
            <xm:f>NOT(ISERROR(SEARCH($T$89,AA90)))</xm:f>
            <xm:f>$T$89</xm:f>
            <x14:dxf>
              <font>
                <color theme="0"/>
              </font>
            </x14:dxf>
          </x14:cfRule>
          <xm:sqref>AA90</xm:sqref>
        </x14:conditionalFormatting>
        <x14:conditionalFormatting xmlns:xm="http://schemas.microsoft.com/office/excel/2006/main">
          <x14:cfRule type="containsText" priority="29" operator="containsText" id="{13DAC450-C915-4217-B346-F5A4EB3618D1}">
            <xm:f>NOT(ISERROR(SEARCH($T$46,AA47)))</xm:f>
            <xm:f>$T$46</xm:f>
            <x14:dxf>
              <font>
                <color theme="0"/>
              </font>
            </x14:dxf>
          </x14:cfRule>
          <xm:sqref>AA47</xm:sqref>
        </x14:conditionalFormatting>
        <x14:conditionalFormatting xmlns:xm="http://schemas.microsoft.com/office/excel/2006/main">
          <x14:cfRule type="containsText" priority="23" operator="containsText" id="{C8491400-68DC-4959-8A9B-8EA0276A5043}">
            <xm:f>NOT(ISERROR(SEARCH($T$44,AA109)))</xm:f>
            <xm:f>$T$44</xm:f>
            <x14:dxf>
              <font>
                <color theme="0"/>
              </font>
            </x14:dxf>
          </x14:cfRule>
          <xm:sqref>AA109:AB109</xm:sqref>
        </x14:conditionalFormatting>
        <x14:conditionalFormatting xmlns:xm="http://schemas.microsoft.com/office/excel/2006/main">
          <x14:cfRule type="containsText" priority="21" operator="containsText" id="{B0EA52B2-FA77-4FBF-AA65-F969D205BFBE}">
            <xm:f>NOT(ISERROR(SEARCH($T$44,AA106)))</xm:f>
            <xm:f>$T$44</xm:f>
            <x14:dxf>
              <font>
                <color theme="0"/>
              </font>
            </x14:dxf>
          </x14:cfRule>
          <xm:sqref>AA106</xm:sqref>
        </x14:conditionalFormatting>
        <x14:conditionalFormatting xmlns:xm="http://schemas.microsoft.com/office/excel/2006/main">
          <x14:cfRule type="containsText" priority="20" operator="containsText" id="{6A74BA4C-7013-443B-A9B7-E16E0E6509F4}">
            <xm:f>NOT(ISERROR(SEARCH(#REF!,AA107)))</xm:f>
            <xm:f>#REF!</xm:f>
            <x14:dxf>
              <font>
                <color theme="0"/>
              </font>
            </x14:dxf>
          </x14:cfRule>
          <xm:sqref>AA107:AB107</xm:sqref>
        </x14:conditionalFormatting>
        <x14:conditionalFormatting xmlns:xm="http://schemas.microsoft.com/office/excel/2006/main">
          <x14:cfRule type="containsText" priority="19" operator="containsText" id="{302A8390-1863-49EE-AFC9-A97BCF432B12}">
            <xm:f>NOT(ISERROR(SEARCH($T$104,AA105)))</xm:f>
            <xm:f>$T$104</xm:f>
            <x14:dxf>
              <font>
                <color theme="0"/>
              </font>
            </x14:dxf>
          </x14:cfRule>
          <xm:sqref>AA105</xm:sqref>
        </x14:conditionalFormatting>
        <x14:conditionalFormatting xmlns:xm="http://schemas.microsoft.com/office/excel/2006/main">
          <x14:cfRule type="containsText" priority="7" operator="containsText" id="{B3408C67-03F6-4659-83D6-CF3EE5E57ADA}">
            <xm:f>NOT(ISERROR(SEARCH($T$44,AA124)))</xm:f>
            <xm:f>$T$44</xm:f>
            <x14:dxf>
              <font>
                <color theme="0"/>
              </font>
            </x14:dxf>
          </x14:cfRule>
          <xm:sqref>AA124:AB124</xm:sqref>
        </x14:conditionalFormatting>
        <x14:conditionalFormatting xmlns:xm="http://schemas.microsoft.com/office/excel/2006/main">
          <x14:cfRule type="containsText" priority="6" operator="containsText" id="{D2495032-7838-4D55-92EF-718197449AAF}">
            <xm:f>NOT(ISERROR(SEARCH($T$119,AA120)))</xm:f>
            <xm:f>$T$119</xm:f>
            <x14:dxf>
              <font>
                <color theme="0"/>
              </font>
            </x14:dxf>
          </x14:cfRule>
          <xm:sqref>AA120</xm:sqref>
        </x14:conditionalFormatting>
        <x14:conditionalFormatting xmlns:xm="http://schemas.microsoft.com/office/excel/2006/main">
          <x14:cfRule type="containsText" priority="5" operator="containsText" id="{FB6E3202-67E3-45BD-BF9A-7FAFD77DCC19}">
            <xm:f>NOT(ISERROR(SEARCH($T$121,AA122)))</xm:f>
            <xm:f>$T$121</xm:f>
            <x14:dxf>
              <font>
                <color theme="0"/>
              </font>
            </x14:dxf>
          </x14:cfRule>
          <xm:sqref>AA122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Lisez-moi</vt:lpstr>
      <vt:lpstr>Généralités</vt:lpstr>
      <vt:lpstr>Infliximab</vt:lpstr>
      <vt:lpstr>Etanercept</vt:lpstr>
      <vt:lpstr>Epoétine alfa</vt:lpstr>
      <vt:lpstr>Epoétine zeta</vt:lpstr>
      <vt:lpstr>Filgrastim</vt:lpstr>
      <vt:lpstr>Follitropine alfa</vt:lpstr>
      <vt:lpstr>Somatropine</vt:lpstr>
      <vt:lpstr>Insuline glargine</vt:lpstr>
      <vt:lpstr>Rituximab</vt:lpstr>
      <vt:lpstr>Trastuzumab</vt:lpstr>
      <vt:lpstr>Généralités!Zone_d_impression</vt:lpstr>
    </vt:vector>
  </TitlesOfParts>
  <Company>Ministères Chargés des Affaires Sociales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BOISSINOT Léa</cp:lastModifiedBy>
  <cp:lastPrinted>2018-06-01T12:06:32Z</cp:lastPrinted>
  <dcterms:created xsi:type="dcterms:W3CDTF">2016-06-27T08:35:52Z</dcterms:created>
  <dcterms:modified xsi:type="dcterms:W3CDTF">2018-06-13T12:49:06Z</dcterms:modified>
</cp:coreProperties>
</file>